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4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5.3. sz. mell" sheetId="6" state="hidden" r:id="rId6"/>
    <sheet name="5.3.1. sz. mell" sheetId="7" state="hidden" r:id="rId7"/>
    <sheet name="5.3.2. sz. mell" sheetId="8" state="hidden" r:id="rId8"/>
    <sheet name="5.3.3. sz. mell" sheetId="9" state="hidden" r:id="rId9"/>
    <sheet name="5.4. sz. mell " sheetId="10" state="hidden" r:id="rId10"/>
    <sheet name="5.4.1. sz. mell" sheetId="11" state="hidden" r:id="rId11"/>
    <sheet name="5.4.2. sz. mell " sheetId="12" state="hidden" r:id="rId12"/>
    <sheet name="5.4.3. sz. mell " sheetId="13" state="hidden" r:id="rId13"/>
    <sheet name="Munka1" sheetId="14" r:id="rId14"/>
    <sheet name="Munka2" sheetId="15" r:id="rId15"/>
  </sheets>
  <definedNames>
    <definedName name="_xlfn.IFERROR" hidden="1">#NAME?</definedName>
    <definedName name="_xlnm.Print_Titles" localSheetId="5">'5.3. sz. mell'!$1:$6</definedName>
    <definedName name="_xlnm.Print_Titles" localSheetId="6">'5.3.1. sz. mell'!$1:$6</definedName>
    <definedName name="_xlnm.Print_Titles" localSheetId="7">'5.3.2. sz. mell'!$1:$6</definedName>
    <definedName name="_xlnm.Print_Titles" localSheetId="8">'5.3.3. sz. mell'!$1:$6</definedName>
    <definedName name="_xlnm.Print_Titles" localSheetId="9">'5.4. sz. mell '!$1:$6</definedName>
    <definedName name="_xlnm.Print_Titles" localSheetId="10">'5.4.1. sz. mell'!$1:$6</definedName>
    <definedName name="_xlnm.Print_Titles" localSheetId="11">'5.4.2. sz. mell '!$1:$6</definedName>
    <definedName name="_xlnm.Print_Titles" localSheetId="12">'5.4.3. sz. mell '!$1:$6</definedName>
    <definedName name="_xlnm.Print_Area" localSheetId="1">'1.1.sz.mell.'!$A$1:$E$161</definedName>
  </definedNames>
  <calcPr fullCalcOnLoad="1"/>
</workbook>
</file>

<file path=xl/sharedStrings.xml><?xml version="1.0" encoding="utf-8"?>
<sst xmlns="http://schemas.openxmlformats.org/spreadsheetml/2006/main" count="1478" uniqueCount="461">
  <si>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</si>
  <si>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</si>
  <si>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</si>
  <si>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</si>
  <si>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</si>
  <si>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</si>
  <si>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</si>
  <si>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</si>
  <si>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</si>
  <si>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</si>
  <si>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</si>
  <si>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</si>
  <si>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</si>
  <si>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</si>
  <si>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</si>
  <si>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</si>
  <si>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</si>
  <si>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</si>
  <si>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</si>
  <si>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</si>
  <si>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</si>
  <si>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</si>
  <si>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</si>
  <si>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</si>
  <si>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</si>
  <si>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</si>
  <si>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</si>
  <si>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</si>
  <si>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</si>
  <si>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</si>
  <si>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</si>
  <si>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</si>
  <si>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</si>
  <si>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</si>
  <si>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</si>
  <si>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</si>
  <si>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</si>
  <si>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</si>
  <si>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</si>
  <si>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</si>
  <si>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</si>
  <si>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</si>
  <si>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</si>
  <si>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</si>
  <si>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</si>
  <si>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</si>
  <si>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</si>
  <si>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</si>
  <si>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</si>
  <si>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</si>
  <si>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</si>
  <si>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</si>
  <si>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</si>
  <si>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</si>
  <si>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</si>
  <si>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</si>
  <si>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</si>
  <si>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</si>
  <si>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</si>
  <si>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</si>
  <si>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</si>
  <si>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</si>
  <si>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</si>
  <si>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</si>
  <si>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</si>
  <si>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</si>
  <si>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</si>
  <si>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</si>
  <si>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</si>
  <si>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</si>
  <si>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</si>
  <si>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</si>
  <si>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</si>
  <si>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</si>
  <si>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</si>
  <si>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</si>
  <si>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</si>
  <si>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</si>
  <si>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</si>
  <si>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</si>
  <si>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</si>
  <si>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</si>
  <si>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</si>
  <si>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</si>
  <si>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</si>
  <si>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</si>
  <si>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</si>
  <si>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</si>
  <si>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</si>
  <si>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</si>
  <si>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</si>
  <si>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</si>
  <si>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</si>
  <si>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</si>
  <si>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</si>
  <si>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</si>
  <si>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</si>
  <si>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</si>
  <si>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</si>
  <si>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</si>
  <si>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</si>
  <si>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</si>
  <si>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</si>
  <si>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</si>
  <si>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</si>
  <si>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</si>
  <si>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</si>
  <si>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</si>
  <si>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</si>
  <si>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</si>
  <si>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</si>
  <si>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</si>
  <si>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</si>
  <si>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</si>
  <si>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</si>
  <si>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</si>
  <si>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</si>
  <si>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</si>
  <si>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</si>
  <si>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</si>
  <si>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</si>
  <si>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</si>
  <si>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</si>
  <si>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</si>
  <si>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</si>
  <si>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</si>
  <si>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</si>
  <si>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</si>
  <si>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</si>
  <si>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</si>
  <si>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</si>
  <si>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</si>
  <si>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</si>
  <si>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</si>
  <si>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</si>
  <si>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</si>
  <si>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</si>
  <si>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</si>
  <si>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</si>
  <si>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</si>
  <si>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</si>
  <si>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</si>
  <si>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</si>
  <si>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</si>
  <si>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</si>
  <si>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</si>
  <si>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</si>
  <si>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</si>
  <si>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</si>
  <si>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</si>
  <si>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</si>
  <si>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</si>
  <si>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</si>
  <si>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</si>
  <si>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</si>
  <si>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</si>
  <si>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</si>
  <si>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</si>
  <si>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</si>
  <si>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</si>
  <si>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</si>
  <si>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</si>
  <si>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</si>
  <si>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</si>
  <si>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</si>
  <si>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</si>
  <si>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</si>
  <si>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</si>
  <si>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</si>
  <si>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</si>
  <si>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</si>
  <si>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</si>
  <si>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</si>
  <si>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</si>
  <si>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</si>
  <si>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</si>
  <si>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</si>
  <si>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</si>
  <si>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</si>
  <si>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</si>
  <si>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</si>
  <si>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</si>
  <si>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</si>
  <si>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</si>
  <si>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</si>
  <si>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</si>
  <si>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</si>
  <si>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</si>
  <si>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</si>
  <si>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</si>
  <si>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</si>
  <si>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</si>
  <si>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</si>
  <si>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</si>
  <si>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</si>
  <si>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</si>
  <si>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</si>
  <si>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</si>
  <si>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</si>
  <si>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</si>
  <si>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</si>
  <si>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</si>
  <si>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</si>
  <si>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</si>
  <si>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</si>
  <si>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</si>
  <si>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</si>
  <si>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</si>
  <si>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</si>
  <si>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</si>
  <si>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</si>
  <si>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</si>
  <si>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</si>
  <si>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</si>
  <si>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</si>
  <si>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</si>
  <si>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</si>
  <si>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</si>
  <si>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</si>
  <si>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</si>
  <si>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</si>
  <si>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</si>
  <si>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</si>
  <si>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</si>
  <si>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</si>
  <si>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</si>
  <si>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</si>
  <si>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</si>
  <si>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</si>
  <si>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</si>
  <si>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</si>
  <si>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</si>
  <si>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</si>
  <si>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</si>
  <si>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</si>
  <si>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</si>
  <si>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</si>
  <si>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</si>
  <si>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</si>
  <si>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</si>
  <si>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</si>
  <si>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</si>
  <si>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</si>
  <si>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</si>
  <si>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</si>
  <si>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</si>
  <si>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</si>
  <si>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</si>
  <si>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</si>
  <si>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</si>
  <si>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</si>
  <si>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</si>
  <si>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</si>
  <si>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</si>
  <si>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</si>
  <si>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</si>
  <si>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</si>
  <si>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</si>
  <si>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</si>
  <si>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</si>
  <si>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</si>
  <si>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</si>
  <si>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</si>
  <si>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</si>
  <si>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</si>
  <si>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</si>
  <si>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</si>
  <si>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</si>
  <si>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</si>
  <si>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</si>
  <si>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</si>
  <si>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</si>
  <si>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</si>
  <si>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</si>
  <si>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</si>
  <si>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</si>
  <si>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</si>
  <si>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</si>
  <si>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</si>
  <si>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</si>
  <si>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</si>
  <si>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</si>
  <si>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</si>
  <si>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</si>
  <si>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</si>
  <si>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</si>
  <si>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</si>
  <si>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</si>
  <si>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</si>
  <si>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</si>
  <si>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</si>
  <si>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</si>
  <si>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</si>
  <si>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</si>
  <si>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</si>
  <si>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</si>
  <si>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</si>
  <si>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</si>
  <si>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</si>
  <si>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</si>
  <si>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</si>
  <si>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</si>
  <si>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</si>
  <si>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</si>
  <si>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</si>
  <si>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</si>
  <si>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</si>
  <si>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</si>
  <si>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</si>
  <si>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</si>
  <si>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</si>
  <si>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</si>
  <si>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</si>
  <si>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</si>
  <si>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</si>
  <si>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</si>
  <si>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</si>
  <si>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</si>
  <si>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</si>
  <si>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</si>
  <si>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</si>
  <si>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</si>
  <si>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</si>
  <si>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</si>
  <si>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</si>
  <si>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</si>
  <si>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</si>
  <si>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</si>
  <si>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</si>
  <si>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</si>
  <si>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</si>
  <si>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</si>
  <si>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</si>
  <si>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</si>
  <si>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</si>
  <si>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</si>
  <si>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</si>
  <si>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</si>
  <si>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</si>
  <si>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</si>
  <si>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</si>
  <si>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</si>
  <si>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</si>
  <si>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</si>
  <si>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</si>
  <si>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</si>
  <si>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</si>
  <si>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</si>
  <si>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</si>
  <si>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</si>
  <si>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</si>
  <si>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</si>
  <si>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</si>
  <si>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</si>
  <si>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</si>
  <si>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</si>
  <si>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</si>
  <si>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</si>
  <si>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</si>
  <si>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</si>
  <si>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</si>
  <si>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</si>
  <si>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</si>
  <si>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</si>
  <si>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</si>
  <si>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</si>
  <si>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</si>
  <si>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</si>
  <si>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</si>
  <si>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</si>
  <si>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</si>
  <si>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</si>
  <si>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</si>
  <si>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G</t>
  </si>
  <si>
    <t>H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</si>
  <si>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</si>
  <si>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</si>
  <si>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</si>
  <si>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</si>
  <si>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</si>
  <si>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</si>
  <si>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</si>
  <si>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</si>
  <si>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</si>
  <si>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</si>
  <si>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</si>
  <si>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</si>
  <si>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</si>
  <si>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</si>
  <si>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</si>
  <si>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</si>
  <si>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</si>
  <si>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</si>
  <si>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</si>
  <si>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</si>
  <si>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</si>
  <si>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</si>
  <si>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</si>
  <si>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</si>
  <si>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</si>
  <si>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</si>
  <si>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</si>
  <si>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</si>
  <si>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</si>
  <si>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</si>
  <si>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</si>
  <si>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</si>
  <si>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</si>
  <si>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</si>
  <si>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</si>
  <si>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</si>
  <si>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</si>
  <si>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</si>
  <si>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</si>
  <si>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</si>
  <si>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</si>
  <si>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</si>
  <si>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</si>
  <si>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</si>
  <si>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</si>
  <si>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</si>
  <si>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</si>
  <si>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</si>
  <si>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</si>
  <si>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</si>
  <si>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</si>
  <si>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</si>
  <si>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</si>
  <si>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</si>
  <si>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</si>
  <si>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</si>
  <si>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</si>
  <si>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</si>
  <si>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</si>
  <si>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</si>
  <si>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</si>
  <si>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</si>
  <si>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</si>
  <si>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</si>
  <si>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</si>
  <si>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</si>
  <si>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</si>
  <si>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</si>
  <si>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</si>
  <si>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</si>
  <si>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</si>
  <si>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</si>
  <si>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</si>
  <si>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</si>
  <si>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</si>
  <si>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</si>
  <si>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</si>
  <si>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</si>
  <si>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</si>
  <si>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</si>
  <si>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</si>
  <si>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</si>
  <si>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Bruttó  hiány:</t>
  </si>
  <si>
    <t>Bruttó  többlet:</t>
  </si>
  <si>
    <t>2016. évi eredeti előirányzat BEVÉTELEK</t>
  </si>
  <si>
    <t>,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</si>
</sst>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>
      <alignment vertical="center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Fill="1" applyBorder="1" applyAlignment="1" applyProtection="1">
      <alignment horizontal="right"/>
      <protection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9" xfId="60" applyFont="1" applyFill="1" applyBorder="1" applyAlignment="1" applyProtection="1">
      <alignment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1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Border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8" xfId="60" applyNumberFormat="1" applyFont="1" applyFill="1" applyBorder="1" applyAlignment="1" applyProtection="1">
      <alignment horizontal="left" vertical="center"/>
      <protection/>
    </xf>
    <xf numFmtId="164" fontId="20" fillId="0" borderId="28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8" sqref="A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16" t="s">
        <v>441</v>
      </c>
      <c r="B1" s="48"/>
    </row>
    <row r="2" spans="1:2" ht="12.75">
      <c r="A2" s="48"/>
      <c r="B2" s="48"/>
    </row>
    <row r="3" spans="1:2" ht="12.75">
      <c r="A3" s="218"/>
      <c r="B3" s="218"/>
    </row>
    <row r="4" spans="1:2" ht="15.75">
      <c r="A4" s="50"/>
      <c r="B4" s="222"/>
    </row>
    <row r="5" spans="1:2" ht="15.75">
      <c r="A5" s="50"/>
      <c r="B5" s="222"/>
    </row>
    <row r="6" spans="1:2" s="40" customFormat="1" ht="15.75">
      <c r="A6" s="50" t="s">
        <v>459</v>
      </c>
      <c r="B6" s="218"/>
    </row>
    <row r="7" spans="1:2" s="40" customFormat="1" ht="12.75">
      <c r="A7" s="218"/>
      <c r="B7" s="218"/>
    </row>
    <row r="8" spans="1:2" s="40" customFormat="1" ht="12.75">
      <c r="A8" s="218"/>
      <c r="B8" s="218"/>
    </row>
    <row r="9" spans="1:2" ht="12.75">
      <c r="A9" s="218" t="s">
        <v>410</v>
      </c>
      <c r="B9" s="218" t="s">
        <v>389</v>
      </c>
    </row>
    <row r="10" spans="1:2" ht="12.75">
      <c r="A10" s="218" t="s">
        <v>408</v>
      </c>
      <c r="B10" s="218" t="s">
        <v>395</v>
      </c>
    </row>
    <row r="11" spans="1:2" ht="12.75">
      <c r="A11" s="218" t="s">
        <v>409</v>
      </c>
      <c r="B11" s="218" t="s">
        <v>396</v>
      </c>
    </row>
    <row r="12" spans="1:2" ht="12.75">
      <c r="A12" s="218"/>
      <c r="B12" s="218"/>
    </row>
    <row r="13" spans="1:2" ht="15.75">
      <c r="A13" s="50" t="str">
        <f>+CONCATENATE(LEFT(A6,4),". évi előirányzat módosítások BEVÉTELEK")</f>
        <v>2016. évi előirányzat módosítások BEVÉTELEK</v>
      </c>
      <c r="B13" s="222"/>
    </row>
    <row r="14" spans="1:2" ht="12.75">
      <c r="A14" s="218"/>
      <c r="B14" s="218"/>
    </row>
    <row r="15" spans="1:2" s="40" customFormat="1" ht="12.75">
      <c r="A15" s="218" t="s">
        <v>411</v>
      </c>
      <c r="B15" s="218" t="s">
        <v>390</v>
      </c>
    </row>
    <row r="16" spans="1:2" ht="12.75">
      <c r="A16" s="218" t="s">
        <v>412</v>
      </c>
      <c r="B16" s="218" t="s">
        <v>397</v>
      </c>
    </row>
    <row r="17" spans="1:2" ht="12.75">
      <c r="A17" s="218" t="s">
        <v>413</v>
      </c>
      <c r="B17" s="218" t="s">
        <v>398</v>
      </c>
    </row>
    <row r="18" spans="1:2" ht="12.75">
      <c r="A18" s="218"/>
      <c r="B18" s="218"/>
    </row>
    <row r="19" spans="1:2" ht="14.25">
      <c r="A19" s="225" t="str">
        <f>+CONCATENATE(LEFT(A6,4),". módosítás utáni módosított előrirányzatok BEVÉTELEK")</f>
        <v>2016. módosítás utáni módosított előrirányzatok BEVÉTELEK</v>
      </c>
      <c r="B19" s="222"/>
    </row>
    <row r="20" spans="1:2" ht="12.75">
      <c r="A20" s="218"/>
      <c r="B20" s="218"/>
    </row>
    <row r="21" spans="1:2" ht="12.75">
      <c r="A21" s="218" t="s">
        <v>414</v>
      </c>
      <c r="B21" s="218" t="s">
        <v>391</v>
      </c>
    </row>
    <row r="22" spans="1:2" ht="12.75">
      <c r="A22" s="218" t="s">
        <v>415</v>
      </c>
      <c r="B22" s="218" t="s">
        <v>399</v>
      </c>
    </row>
    <row r="23" spans="1:2" ht="12.75">
      <c r="A23" s="218" t="s">
        <v>416</v>
      </c>
      <c r="B23" s="218" t="s">
        <v>400</v>
      </c>
    </row>
    <row r="24" spans="1:2" ht="12.75">
      <c r="A24" s="218"/>
      <c r="B24" s="218"/>
    </row>
    <row r="25" spans="1:2" ht="15.75">
      <c r="A25" s="50" t="str">
        <f>+CONCATENATE(LEFT(A6,4),". évi eredeti előirányzat KIADÁSOK")</f>
        <v>2016. évi eredeti előirányzat KIADÁSOK</v>
      </c>
      <c r="B25" s="222"/>
    </row>
    <row r="26" spans="1:2" ht="12.75">
      <c r="A26" s="218"/>
      <c r="B26" s="218"/>
    </row>
    <row r="27" spans="1:2" ht="12.75">
      <c r="A27" s="218" t="s">
        <v>417</v>
      </c>
      <c r="B27" s="218" t="s">
        <v>392</v>
      </c>
    </row>
    <row r="28" spans="1:2" ht="12.75">
      <c r="A28" s="218" t="s">
        <v>418</v>
      </c>
      <c r="B28" s="218" t="s">
        <v>401</v>
      </c>
    </row>
    <row r="29" spans="1:2" ht="12.75">
      <c r="A29" s="218" t="s">
        <v>419</v>
      </c>
      <c r="B29" s="218" t="s">
        <v>402</v>
      </c>
    </row>
    <row r="30" spans="1:2" ht="12.75">
      <c r="A30" s="218"/>
      <c r="B30" s="218"/>
    </row>
    <row r="31" spans="1:2" ht="15.75">
      <c r="A31" s="50" t="str">
        <f>+CONCATENATE(LEFT(A6,4),". évi előirányzat módosítások KIADÁSOK")</f>
        <v>2016. évi előirányzat módosítások KIADÁSOK</v>
      </c>
      <c r="B31" s="222"/>
    </row>
    <row r="32" spans="1:2" ht="12.75">
      <c r="A32" s="218"/>
      <c r="B32" s="218"/>
    </row>
    <row r="33" spans="1:2" ht="12.75">
      <c r="A33" s="218" t="s">
        <v>420</v>
      </c>
      <c r="B33" s="218" t="s">
        <v>393</v>
      </c>
    </row>
    <row r="34" spans="1:2" ht="12.75">
      <c r="A34" s="218" t="s">
        <v>421</v>
      </c>
      <c r="B34" s="218" t="s">
        <v>403</v>
      </c>
    </row>
    <row r="35" spans="1:2" ht="12.75">
      <c r="A35" s="218" t="s">
        <v>422</v>
      </c>
      <c r="B35" s="218" t="s">
        <v>404</v>
      </c>
    </row>
    <row r="36" spans="1:2" ht="12.75">
      <c r="A36" s="218"/>
      <c r="B36" s="218"/>
    </row>
    <row r="37" spans="1:2" ht="15.75">
      <c r="A37" s="224" t="str">
        <f>+CONCATENATE(LEFT(A6,4),". módosítás utáni módosított előirányzatok KIADÁSOK")</f>
        <v>2016. módosítás utáni módosított előirányzatok KIADÁSOK</v>
      </c>
      <c r="B37" s="222"/>
    </row>
    <row r="38" spans="1:2" ht="12.75">
      <c r="A38" s="218"/>
      <c r="B38" s="218"/>
    </row>
    <row r="39" spans="1:2" ht="12.75">
      <c r="A39" s="218" t="s">
        <v>423</v>
      </c>
      <c r="B39" s="218" t="s">
        <v>394</v>
      </c>
    </row>
    <row r="40" spans="1:2" ht="12.75">
      <c r="A40" s="218" t="s">
        <v>424</v>
      </c>
      <c r="B40" s="218" t="s">
        <v>405</v>
      </c>
    </row>
    <row r="41" spans="1:2" ht="12.75">
      <c r="A41" s="218" t="s">
        <v>425</v>
      </c>
      <c r="B41" s="218" t="s">
        <v>406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450</v>
      </c>
    </row>
    <row r="2" spans="1:5" s="165" customFormat="1" ht="25.5" customHeight="1" thickBot="1">
      <c r="A2" s="44" t="s">
        <v>407</v>
      </c>
      <c r="B2" s="285" t="s">
        <v>451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286</v>
      </c>
      <c r="C3" s="286"/>
      <c r="D3" s="287"/>
      <c r="E3" s="230" t="s">
        <v>36</v>
      </c>
    </row>
    <row r="4" spans="1:5" s="166" customFormat="1" ht="15.75" customHeight="1" thickBot="1">
      <c r="A4" s="54"/>
      <c r="B4" s="54"/>
      <c r="C4" s="55"/>
      <c r="D4" s="29"/>
      <c r="E4" s="55" t="e">
        <f>'5.3.3. sz. mell'!E4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61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80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5" s="168" customFormat="1" ht="15" customHeight="1">
      <c r="A42" s="60"/>
      <c r="B42" s="61"/>
      <c r="C42" s="115"/>
      <c r="E42" s="260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452</v>
      </c>
    </row>
    <row r="2" spans="1:5" s="165" customFormat="1" ht="25.5" customHeight="1" thickBot="1">
      <c r="A2" s="44" t="s">
        <v>407</v>
      </c>
      <c r="B2" s="285" t="s">
        <v>451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304</v>
      </c>
      <c r="C3" s="286"/>
      <c r="D3" s="287"/>
      <c r="E3" s="230" t="s">
        <v>40</v>
      </c>
    </row>
    <row r="4" spans="1:5" s="166" customFormat="1" ht="15.75" customHeight="1" thickBot="1">
      <c r="A4" s="54"/>
      <c r="B4" s="54"/>
      <c r="C4" s="55"/>
      <c r="D4" s="29"/>
      <c r="E4" s="55" t="e">
        <f>'5.4. sz. mell 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35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208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3" s="168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453</v>
      </c>
    </row>
    <row r="2" spans="1:5" s="165" customFormat="1" ht="25.5" customHeight="1" thickBot="1">
      <c r="A2" s="44" t="s">
        <v>407</v>
      </c>
      <c r="B2" s="285" t="s">
        <v>451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305</v>
      </c>
      <c r="C3" s="286"/>
      <c r="D3" s="287"/>
      <c r="E3" s="230" t="s">
        <v>41</v>
      </c>
    </row>
    <row r="4" spans="1:5" s="166" customFormat="1" ht="15.75" customHeight="1" thickBot="1">
      <c r="A4" s="54"/>
      <c r="B4" s="54"/>
      <c r="C4" s="55"/>
      <c r="D4" s="29"/>
      <c r="E4" s="55" t="e">
        <f>'5.4.1. sz. mell'!E4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35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208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3" s="168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454</v>
      </c>
    </row>
    <row r="2" spans="1:5" s="165" customFormat="1" ht="25.5" customHeight="1" thickBot="1">
      <c r="A2" s="44" t="s">
        <v>407</v>
      </c>
      <c r="B2" s="285" t="s">
        <v>451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382</v>
      </c>
      <c r="C3" s="286"/>
      <c r="D3" s="287"/>
      <c r="E3" s="230" t="s">
        <v>314</v>
      </c>
    </row>
    <row r="4" spans="1:5" s="166" customFormat="1" ht="15.75" customHeight="1" thickBot="1">
      <c r="A4" s="54"/>
      <c r="B4" s="54"/>
      <c r="C4" s="55"/>
      <c r="D4" s="29"/>
      <c r="E4" s="55" t="e">
        <f>'5.4.2. sz. mell 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35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208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3" s="168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1" sqref="R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50" workbookViewId="0" topLeftCell="A132">
      <selection activeCell="E155" sqref="E155"/>
    </sheetView>
  </sheetViews>
  <sheetFormatPr defaultColWidth="9.00390625" defaultRowHeight="12.75"/>
  <cols>
    <col min="1" max="1" width="9.50390625" style="121" customWidth="1"/>
    <col min="2" max="2" width="59.625" style="121" customWidth="1"/>
    <col min="3" max="3" width="17.375" style="122" customWidth="1"/>
    <col min="4" max="5" width="17.375" style="138" customWidth="1"/>
    <col min="6" max="16384" width="9.375" style="138" customWidth="1"/>
  </cols>
  <sheetData>
    <row r="1" spans="1:5" ht="15.75" customHeight="1">
      <c r="A1" s="270" t="s">
        <v>3</v>
      </c>
      <c r="B1" s="270"/>
      <c r="C1" s="270"/>
      <c r="D1" s="270"/>
      <c r="E1" s="270"/>
    </row>
    <row r="2" spans="1:5" ht="15.75" customHeight="1" thickBot="1">
      <c r="A2" s="271" t="s">
        <v>79</v>
      </c>
      <c r="B2" s="271"/>
      <c r="C2" s="190"/>
      <c r="E2" s="190" t="s">
        <v>456</v>
      </c>
    </row>
    <row r="3" spans="1:5" ht="15.75">
      <c r="A3" s="273" t="s">
        <v>44</v>
      </c>
      <c r="B3" s="275" t="s">
        <v>4</v>
      </c>
      <c r="C3" s="277" t="str">
        <f>+CONCATENATE(LEFT(ÖSSZEFÜGGÉSEK!A6,4),". évi")</f>
        <v>2016. évi</v>
      </c>
      <c r="D3" s="278"/>
      <c r="E3" s="279"/>
    </row>
    <row r="4" spans="1:5" ht="28.5" thickBot="1">
      <c r="A4" s="274"/>
      <c r="B4" s="276"/>
      <c r="C4" s="193" t="s">
        <v>383</v>
      </c>
      <c r="D4" s="191" t="s">
        <v>439</v>
      </c>
      <c r="E4" s="192" t="str">
        <f>+CONCATENATE(LEFT(ÖSSZEFÜGGÉSEK!A6,4),"……….",CHAR(10),"Módosítás utáni")</f>
        <v>2016……….
Módosítás utáni</v>
      </c>
    </row>
    <row r="5" spans="1:5" s="139" customFormat="1" ht="12" customHeight="1" thickBot="1">
      <c r="A5" s="135" t="s">
        <v>369</v>
      </c>
      <c r="B5" s="136" t="s">
        <v>370</v>
      </c>
      <c r="C5" s="136" t="s">
        <v>371</v>
      </c>
      <c r="D5" s="136" t="s">
        <v>372</v>
      </c>
      <c r="E5" s="255" t="s">
        <v>448</v>
      </c>
    </row>
    <row r="6" spans="1:5" s="140" customFormat="1" ht="12" customHeight="1" thickBot="1">
      <c r="A6" s="17" t="s">
        <v>5</v>
      </c>
      <c r="B6" s="18" t="s">
        <v>139</v>
      </c>
      <c r="C6" s="127">
        <f>+C7+C8+C9+C10+C11+C12</f>
        <v>15312</v>
      </c>
      <c r="D6" s="127">
        <f>+D7+D8+D9+D10+D11+D12</f>
        <v>1594</v>
      </c>
      <c r="E6" s="69">
        <f>+E7+E8+E9+E10+E11+E12</f>
        <v>16906</v>
      </c>
    </row>
    <row r="7" spans="1:5" s="140" customFormat="1" ht="12" customHeight="1">
      <c r="A7" s="12" t="s">
        <v>56</v>
      </c>
      <c r="B7" s="141" t="s">
        <v>140</v>
      </c>
      <c r="C7" s="129">
        <v>10283</v>
      </c>
      <c r="D7" s="129">
        <v>423</v>
      </c>
      <c r="E7" s="158">
        <f>C7+D7</f>
        <v>10706</v>
      </c>
    </row>
    <row r="8" spans="1:5" s="140" customFormat="1" ht="12" customHeight="1">
      <c r="A8" s="11" t="s">
        <v>57</v>
      </c>
      <c r="B8" s="142" t="s">
        <v>141</v>
      </c>
      <c r="C8" s="128"/>
      <c r="D8" s="128"/>
      <c r="E8" s="158">
        <f aca="true" t="shared" si="0" ref="E8:E62">C8+D8</f>
        <v>0</v>
      </c>
    </row>
    <row r="9" spans="1:5" s="140" customFormat="1" ht="12" customHeight="1">
      <c r="A9" s="11" t="s">
        <v>58</v>
      </c>
      <c r="B9" s="142" t="s">
        <v>142</v>
      </c>
      <c r="C9" s="128">
        <v>3829</v>
      </c>
      <c r="D9" s="128">
        <v>387</v>
      </c>
      <c r="E9" s="158">
        <f t="shared" si="0"/>
        <v>4216</v>
      </c>
    </row>
    <row r="10" spans="1:5" s="140" customFormat="1" ht="12" customHeight="1">
      <c r="A10" s="11" t="s">
        <v>59</v>
      </c>
      <c r="B10" s="142" t="s">
        <v>143</v>
      </c>
      <c r="C10" s="128">
        <v>1200</v>
      </c>
      <c r="D10" s="128"/>
      <c r="E10" s="158">
        <f t="shared" si="0"/>
        <v>1200</v>
      </c>
    </row>
    <row r="11" spans="1:5" s="140" customFormat="1" ht="12" customHeight="1">
      <c r="A11" s="11" t="s">
        <v>76</v>
      </c>
      <c r="B11" s="71" t="s">
        <v>315</v>
      </c>
      <c r="C11" s="128"/>
      <c r="D11" s="128">
        <v>701</v>
      </c>
      <c r="E11" s="158">
        <f t="shared" si="0"/>
        <v>701</v>
      </c>
    </row>
    <row r="12" spans="1:5" s="140" customFormat="1" ht="12" customHeight="1" thickBot="1">
      <c r="A12" s="13" t="s">
        <v>60</v>
      </c>
      <c r="B12" s="72" t="s">
        <v>316</v>
      </c>
      <c r="C12" s="128"/>
      <c r="D12" s="128">
        <v>83</v>
      </c>
      <c r="E12" s="158">
        <f t="shared" si="0"/>
        <v>83</v>
      </c>
    </row>
    <row r="13" spans="1:5" s="140" customFormat="1" ht="12" customHeight="1" thickBot="1">
      <c r="A13" s="17" t="s">
        <v>6</v>
      </c>
      <c r="B13" s="70" t="s">
        <v>144</v>
      </c>
      <c r="C13" s="127">
        <f>+C14+C15+C16+C17+C18</f>
        <v>1905</v>
      </c>
      <c r="D13" s="127">
        <f>+D14+D15+D16+D17+D18</f>
        <v>0</v>
      </c>
      <c r="E13" s="69">
        <f>+E14+E15+E16+E17+E18</f>
        <v>1905</v>
      </c>
    </row>
    <row r="14" spans="1:5" s="140" customFormat="1" ht="12" customHeight="1">
      <c r="A14" s="12" t="s">
        <v>62</v>
      </c>
      <c r="B14" s="141" t="s">
        <v>145</v>
      </c>
      <c r="C14" s="129"/>
      <c r="D14" s="129"/>
      <c r="E14" s="158">
        <f t="shared" si="0"/>
        <v>0</v>
      </c>
    </row>
    <row r="15" spans="1:5" s="140" customFormat="1" ht="12" customHeight="1">
      <c r="A15" s="11" t="s">
        <v>63</v>
      </c>
      <c r="B15" s="142" t="s">
        <v>146</v>
      </c>
      <c r="C15" s="128"/>
      <c r="D15" s="128"/>
      <c r="E15" s="158">
        <f t="shared" si="0"/>
        <v>0</v>
      </c>
    </row>
    <row r="16" spans="1:5" s="140" customFormat="1" ht="12" customHeight="1">
      <c r="A16" s="11" t="s">
        <v>64</v>
      </c>
      <c r="B16" s="142" t="s">
        <v>307</v>
      </c>
      <c r="C16" s="128"/>
      <c r="D16" s="128"/>
      <c r="E16" s="158">
        <f t="shared" si="0"/>
        <v>0</v>
      </c>
    </row>
    <row r="17" spans="1:5" s="140" customFormat="1" ht="12" customHeight="1">
      <c r="A17" s="11" t="s">
        <v>65</v>
      </c>
      <c r="B17" s="142" t="s">
        <v>308</v>
      </c>
      <c r="C17" s="128"/>
      <c r="D17" s="128"/>
      <c r="E17" s="158">
        <f t="shared" si="0"/>
        <v>0</v>
      </c>
    </row>
    <row r="18" spans="1:5" s="140" customFormat="1" ht="12" customHeight="1">
      <c r="A18" s="11" t="s">
        <v>66</v>
      </c>
      <c r="B18" s="142" t="s">
        <v>147</v>
      </c>
      <c r="C18" s="128">
        <v>1905</v>
      </c>
      <c r="D18" s="128"/>
      <c r="E18" s="158">
        <f t="shared" si="0"/>
        <v>1905</v>
      </c>
    </row>
    <row r="19" spans="1:5" s="140" customFormat="1" ht="12" customHeight="1" thickBot="1">
      <c r="A19" s="13" t="s">
        <v>72</v>
      </c>
      <c r="B19" s="72" t="s">
        <v>148</v>
      </c>
      <c r="C19" s="130"/>
      <c r="D19" s="130"/>
      <c r="E19" s="158">
        <f t="shared" si="0"/>
        <v>0</v>
      </c>
    </row>
    <row r="20" spans="1:5" s="140" customFormat="1" ht="12" customHeight="1" thickBot="1">
      <c r="A20" s="17" t="s">
        <v>7</v>
      </c>
      <c r="B20" s="18" t="s">
        <v>149</v>
      </c>
      <c r="C20" s="127">
        <f>+C21+C22+C23+C24+C25</f>
        <v>0</v>
      </c>
      <c r="D20" s="127">
        <f>+D21+D22+D23+D24+D25</f>
        <v>0</v>
      </c>
      <c r="E20" s="69">
        <f>+E21+E22+E23+E24+E25</f>
        <v>0</v>
      </c>
    </row>
    <row r="21" spans="1:5" s="140" customFormat="1" ht="12" customHeight="1">
      <c r="A21" s="12" t="s">
        <v>45</v>
      </c>
      <c r="B21" s="141" t="s">
        <v>150</v>
      </c>
      <c r="C21" s="129"/>
      <c r="D21" s="129"/>
      <c r="E21" s="158">
        <f t="shared" si="0"/>
        <v>0</v>
      </c>
    </row>
    <row r="22" spans="1:5" s="140" customFormat="1" ht="12" customHeight="1">
      <c r="A22" s="11" t="s">
        <v>46</v>
      </c>
      <c r="B22" s="142" t="s">
        <v>151</v>
      </c>
      <c r="C22" s="128"/>
      <c r="D22" s="128"/>
      <c r="E22" s="158">
        <f t="shared" si="0"/>
        <v>0</v>
      </c>
    </row>
    <row r="23" spans="1:5" s="140" customFormat="1" ht="12" customHeight="1">
      <c r="A23" s="11" t="s">
        <v>47</v>
      </c>
      <c r="B23" s="142" t="s">
        <v>309</v>
      </c>
      <c r="C23" s="128"/>
      <c r="D23" s="128"/>
      <c r="E23" s="158">
        <f t="shared" si="0"/>
        <v>0</v>
      </c>
    </row>
    <row r="24" spans="1:5" s="140" customFormat="1" ht="12" customHeight="1">
      <c r="A24" s="11" t="s">
        <v>48</v>
      </c>
      <c r="B24" s="142" t="s">
        <v>310</v>
      </c>
      <c r="C24" s="128"/>
      <c r="D24" s="128"/>
      <c r="E24" s="158">
        <f t="shared" si="0"/>
        <v>0</v>
      </c>
    </row>
    <row r="25" spans="1:5" s="140" customFormat="1" ht="12" customHeight="1">
      <c r="A25" s="11" t="s">
        <v>89</v>
      </c>
      <c r="B25" s="142" t="s">
        <v>152</v>
      </c>
      <c r="C25" s="128"/>
      <c r="D25" s="128"/>
      <c r="E25" s="158">
        <f t="shared" si="0"/>
        <v>0</v>
      </c>
    </row>
    <row r="26" spans="1:5" s="140" customFormat="1" ht="12" customHeight="1" thickBot="1">
      <c r="A26" s="13" t="s">
        <v>90</v>
      </c>
      <c r="B26" s="143" t="s">
        <v>153</v>
      </c>
      <c r="C26" s="130"/>
      <c r="D26" s="130"/>
      <c r="E26" s="158">
        <f t="shared" si="0"/>
        <v>0</v>
      </c>
    </row>
    <row r="27" spans="1:5" s="140" customFormat="1" ht="12" customHeight="1" thickBot="1">
      <c r="A27" s="17" t="s">
        <v>91</v>
      </c>
      <c r="B27" s="18" t="s">
        <v>437</v>
      </c>
      <c r="C27" s="133">
        <f>+C28+C29+C30+C31+C32+C33+C34</f>
        <v>2500</v>
      </c>
      <c r="D27" s="133">
        <f>+D28+D29+D30+D31+D32+D33+D34</f>
        <v>0</v>
      </c>
      <c r="E27" s="157">
        <f>+E28+E29+E30+E31+E32+E33+E34</f>
        <v>2500</v>
      </c>
    </row>
    <row r="28" spans="1:5" s="140" customFormat="1" ht="12" customHeight="1">
      <c r="A28" s="12" t="s">
        <v>154</v>
      </c>
      <c r="B28" s="141" t="s">
        <v>430</v>
      </c>
      <c r="C28" s="159"/>
      <c r="D28" s="159"/>
      <c r="E28" s="158">
        <f t="shared" si="0"/>
        <v>0</v>
      </c>
    </row>
    <row r="29" spans="1:5" s="140" customFormat="1" ht="12" customHeight="1">
      <c r="A29" s="11" t="s">
        <v>155</v>
      </c>
      <c r="B29" s="142" t="s">
        <v>431</v>
      </c>
      <c r="C29" s="128"/>
      <c r="D29" s="128"/>
      <c r="E29" s="158">
        <f t="shared" si="0"/>
        <v>0</v>
      </c>
    </row>
    <row r="30" spans="1:5" s="140" customFormat="1" ht="12" customHeight="1">
      <c r="A30" s="11" t="s">
        <v>156</v>
      </c>
      <c r="B30" s="142" t="s">
        <v>432</v>
      </c>
      <c r="C30" s="128">
        <v>1200</v>
      </c>
      <c r="D30" s="128"/>
      <c r="E30" s="158">
        <f t="shared" si="0"/>
        <v>1200</v>
      </c>
    </row>
    <row r="31" spans="1:5" s="140" customFormat="1" ht="12" customHeight="1">
      <c r="A31" s="11" t="s">
        <v>157</v>
      </c>
      <c r="B31" s="142" t="s">
        <v>433</v>
      </c>
      <c r="C31" s="128"/>
      <c r="D31" s="128"/>
      <c r="E31" s="158">
        <f t="shared" si="0"/>
        <v>0</v>
      </c>
    </row>
    <row r="32" spans="1:5" s="140" customFormat="1" ht="12" customHeight="1">
      <c r="A32" s="11" t="s">
        <v>434</v>
      </c>
      <c r="B32" s="142" t="s">
        <v>158</v>
      </c>
      <c r="C32" s="128">
        <v>300</v>
      </c>
      <c r="D32" s="128"/>
      <c r="E32" s="158">
        <f t="shared" si="0"/>
        <v>300</v>
      </c>
    </row>
    <row r="33" spans="1:5" s="140" customFormat="1" ht="12" customHeight="1">
      <c r="A33" s="11" t="s">
        <v>435</v>
      </c>
      <c r="B33" s="142" t="s">
        <v>159</v>
      </c>
      <c r="C33" s="128"/>
      <c r="D33" s="128"/>
      <c r="E33" s="158">
        <f t="shared" si="0"/>
        <v>0</v>
      </c>
    </row>
    <row r="34" spans="1:5" s="140" customFormat="1" ht="12" customHeight="1" thickBot="1">
      <c r="A34" s="13" t="s">
        <v>436</v>
      </c>
      <c r="B34" s="143" t="s">
        <v>160</v>
      </c>
      <c r="C34" s="130">
        <v>1000</v>
      </c>
      <c r="D34" s="130"/>
      <c r="E34" s="158">
        <f t="shared" si="0"/>
        <v>1000</v>
      </c>
    </row>
    <row r="35" spans="1:5" s="140" customFormat="1" ht="12" customHeight="1" thickBot="1">
      <c r="A35" s="17" t="s">
        <v>9</v>
      </c>
      <c r="B35" s="18" t="s">
        <v>317</v>
      </c>
      <c r="C35" s="127">
        <f>SUM(C36:C46)</f>
        <v>470</v>
      </c>
      <c r="D35" s="127">
        <f>SUM(D36:D46)</f>
        <v>0</v>
      </c>
      <c r="E35" s="69">
        <f>SUM(E36:E46)</f>
        <v>470</v>
      </c>
    </row>
    <row r="36" spans="1:5" s="140" customFormat="1" ht="12" customHeight="1">
      <c r="A36" s="12" t="s">
        <v>49</v>
      </c>
      <c r="B36" s="141" t="s">
        <v>163</v>
      </c>
      <c r="C36" s="129"/>
      <c r="D36" s="129"/>
      <c r="E36" s="158">
        <f t="shared" si="0"/>
        <v>0</v>
      </c>
    </row>
    <row r="37" spans="1:5" s="140" customFormat="1" ht="12" customHeight="1">
      <c r="A37" s="11" t="s">
        <v>50</v>
      </c>
      <c r="B37" s="142" t="s">
        <v>164</v>
      </c>
      <c r="C37" s="128">
        <v>10</v>
      </c>
      <c r="D37" s="128"/>
      <c r="E37" s="158">
        <f t="shared" si="0"/>
        <v>10</v>
      </c>
    </row>
    <row r="38" spans="1:5" s="140" customFormat="1" ht="12" customHeight="1">
      <c r="A38" s="11" t="s">
        <v>51</v>
      </c>
      <c r="B38" s="142" t="s">
        <v>165</v>
      </c>
      <c r="C38" s="128"/>
      <c r="D38" s="128"/>
      <c r="E38" s="158">
        <f t="shared" si="0"/>
        <v>0</v>
      </c>
    </row>
    <row r="39" spans="1:5" s="140" customFormat="1" ht="12" customHeight="1">
      <c r="A39" s="11" t="s">
        <v>93</v>
      </c>
      <c r="B39" s="142" t="s">
        <v>166</v>
      </c>
      <c r="C39" s="128">
        <v>450</v>
      </c>
      <c r="D39" s="128"/>
      <c r="E39" s="158">
        <f t="shared" si="0"/>
        <v>450</v>
      </c>
    </row>
    <row r="40" spans="1:5" s="140" customFormat="1" ht="12" customHeight="1">
      <c r="A40" s="11" t="s">
        <v>94</v>
      </c>
      <c r="B40" s="142" t="s">
        <v>167</v>
      </c>
      <c r="C40" s="128"/>
      <c r="D40" s="128"/>
      <c r="E40" s="158">
        <f t="shared" si="0"/>
        <v>0</v>
      </c>
    </row>
    <row r="41" spans="1:5" s="140" customFormat="1" ht="12" customHeight="1">
      <c r="A41" s="11" t="s">
        <v>95</v>
      </c>
      <c r="B41" s="142" t="s">
        <v>168</v>
      </c>
      <c r="C41" s="128"/>
      <c r="D41" s="128"/>
      <c r="E41" s="158">
        <f t="shared" si="0"/>
        <v>0</v>
      </c>
    </row>
    <row r="42" spans="1:5" s="140" customFormat="1" ht="12" customHeight="1">
      <c r="A42" s="11" t="s">
        <v>96</v>
      </c>
      <c r="B42" s="142" t="s">
        <v>169</v>
      </c>
      <c r="C42" s="128"/>
      <c r="D42" s="128"/>
      <c r="E42" s="158">
        <f t="shared" si="0"/>
        <v>0</v>
      </c>
    </row>
    <row r="43" spans="1:5" s="140" customFormat="1" ht="12" customHeight="1">
      <c r="A43" s="11" t="s">
        <v>97</v>
      </c>
      <c r="B43" s="142" t="s">
        <v>438</v>
      </c>
      <c r="C43" s="128">
        <v>10</v>
      </c>
      <c r="D43" s="128"/>
      <c r="E43" s="158">
        <f t="shared" si="0"/>
        <v>10</v>
      </c>
    </row>
    <row r="44" spans="1:5" s="140" customFormat="1" ht="12" customHeight="1">
      <c r="A44" s="11" t="s">
        <v>161</v>
      </c>
      <c r="B44" s="142" t="s">
        <v>171</v>
      </c>
      <c r="C44" s="131"/>
      <c r="D44" s="131"/>
      <c r="E44" s="158">
        <f t="shared" si="0"/>
        <v>0</v>
      </c>
    </row>
    <row r="45" spans="1:5" s="140" customFormat="1" ht="12" customHeight="1">
      <c r="A45" s="13" t="s">
        <v>162</v>
      </c>
      <c r="B45" s="143" t="s">
        <v>319</v>
      </c>
      <c r="C45" s="132"/>
      <c r="D45" s="132"/>
      <c r="E45" s="158">
        <f t="shared" si="0"/>
        <v>0</v>
      </c>
    </row>
    <row r="46" spans="1:5" s="140" customFormat="1" ht="12" customHeight="1" thickBot="1">
      <c r="A46" s="13" t="s">
        <v>318</v>
      </c>
      <c r="B46" s="72" t="s">
        <v>172</v>
      </c>
      <c r="C46" s="132"/>
      <c r="D46" s="132"/>
      <c r="E46" s="158">
        <f t="shared" si="0"/>
        <v>0</v>
      </c>
    </row>
    <row r="47" spans="1:5" s="140" customFormat="1" ht="12" customHeight="1" thickBot="1">
      <c r="A47" s="17" t="s">
        <v>10</v>
      </c>
      <c r="B47" s="18" t="s">
        <v>173</v>
      </c>
      <c r="C47" s="127">
        <f>SUM(C48:C52)</f>
        <v>0</v>
      </c>
      <c r="D47" s="127">
        <f>SUM(D48:D52)</f>
        <v>0</v>
      </c>
      <c r="E47" s="69">
        <f>SUM(E48:E52)</f>
        <v>0</v>
      </c>
    </row>
    <row r="48" spans="1:5" s="140" customFormat="1" ht="12" customHeight="1">
      <c r="A48" s="12" t="s">
        <v>52</v>
      </c>
      <c r="B48" s="141" t="s">
        <v>177</v>
      </c>
      <c r="C48" s="170"/>
      <c r="D48" s="170"/>
      <c r="E48" s="239">
        <f t="shared" si="0"/>
        <v>0</v>
      </c>
    </row>
    <row r="49" spans="1:5" s="140" customFormat="1" ht="12" customHeight="1">
      <c r="A49" s="11" t="s">
        <v>53</v>
      </c>
      <c r="B49" s="142" t="s">
        <v>178</v>
      </c>
      <c r="C49" s="131"/>
      <c r="D49" s="131"/>
      <c r="E49" s="239">
        <f t="shared" si="0"/>
        <v>0</v>
      </c>
    </row>
    <row r="50" spans="1:5" s="140" customFormat="1" ht="12" customHeight="1">
      <c r="A50" s="11" t="s">
        <v>174</v>
      </c>
      <c r="B50" s="142" t="s">
        <v>179</v>
      </c>
      <c r="C50" s="131"/>
      <c r="D50" s="131"/>
      <c r="E50" s="239">
        <f t="shared" si="0"/>
        <v>0</v>
      </c>
    </row>
    <row r="51" spans="1:5" s="140" customFormat="1" ht="12" customHeight="1">
      <c r="A51" s="11" t="s">
        <v>175</v>
      </c>
      <c r="B51" s="142" t="s">
        <v>180</v>
      </c>
      <c r="C51" s="131"/>
      <c r="D51" s="131"/>
      <c r="E51" s="239">
        <f t="shared" si="0"/>
        <v>0</v>
      </c>
    </row>
    <row r="52" spans="1:5" s="140" customFormat="1" ht="12" customHeight="1" thickBot="1">
      <c r="A52" s="13" t="s">
        <v>176</v>
      </c>
      <c r="B52" s="72" t="s">
        <v>181</v>
      </c>
      <c r="C52" s="132"/>
      <c r="D52" s="132"/>
      <c r="E52" s="239">
        <f t="shared" si="0"/>
        <v>0</v>
      </c>
    </row>
    <row r="53" spans="1:5" s="140" customFormat="1" ht="12" customHeight="1" thickBot="1">
      <c r="A53" s="17" t="s">
        <v>98</v>
      </c>
      <c r="B53" s="18" t="s">
        <v>182</v>
      </c>
      <c r="C53" s="127">
        <f>SUM(C54:C56)</f>
        <v>0</v>
      </c>
      <c r="D53" s="127">
        <f>SUM(D54:D56)</f>
        <v>0</v>
      </c>
      <c r="E53" s="69">
        <f>SUM(E54:E56)</f>
        <v>0</v>
      </c>
    </row>
    <row r="54" spans="1:5" s="140" customFormat="1" ht="12" customHeight="1">
      <c r="A54" s="12" t="s">
        <v>54</v>
      </c>
      <c r="B54" s="141" t="s">
        <v>183</v>
      </c>
      <c r="C54" s="129"/>
      <c r="D54" s="129"/>
      <c r="E54" s="158">
        <f t="shared" si="0"/>
        <v>0</v>
      </c>
    </row>
    <row r="55" spans="1:5" s="140" customFormat="1" ht="12" customHeight="1">
      <c r="A55" s="11" t="s">
        <v>55</v>
      </c>
      <c r="B55" s="142" t="s">
        <v>311</v>
      </c>
      <c r="C55" s="128"/>
      <c r="D55" s="128"/>
      <c r="E55" s="158">
        <f t="shared" si="0"/>
        <v>0</v>
      </c>
    </row>
    <row r="56" spans="1:5" s="140" customFormat="1" ht="12" customHeight="1">
      <c r="A56" s="11" t="s">
        <v>186</v>
      </c>
      <c r="B56" s="142" t="s">
        <v>184</v>
      </c>
      <c r="C56" s="128"/>
      <c r="D56" s="128"/>
      <c r="E56" s="158">
        <f t="shared" si="0"/>
        <v>0</v>
      </c>
    </row>
    <row r="57" spans="1:5" s="140" customFormat="1" ht="12" customHeight="1" thickBot="1">
      <c r="A57" s="13" t="s">
        <v>187</v>
      </c>
      <c r="B57" s="72" t="s">
        <v>185</v>
      </c>
      <c r="C57" s="130"/>
      <c r="D57" s="130"/>
      <c r="E57" s="158">
        <f t="shared" si="0"/>
        <v>0</v>
      </c>
    </row>
    <row r="58" spans="1:5" s="140" customFormat="1" ht="12" customHeight="1" thickBot="1">
      <c r="A58" s="17" t="s">
        <v>12</v>
      </c>
      <c r="B58" s="70" t="s">
        <v>188</v>
      </c>
      <c r="C58" s="127">
        <f>SUM(C59:C61)</f>
        <v>0</v>
      </c>
      <c r="D58" s="127">
        <f>SUM(D59:D61)</f>
        <v>0</v>
      </c>
      <c r="E58" s="69">
        <f>SUM(E59:E61)</f>
        <v>0</v>
      </c>
    </row>
    <row r="59" spans="1:5" s="140" customFormat="1" ht="12" customHeight="1">
      <c r="A59" s="12" t="s">
        <v>99</v>
      </c>
      <c r="B59" s="141" t="s">
        <v>190</v>
      </c>
      <c r="C59" s="131"/>
      <c r="D59" s="131"/>
      <c r="E59" s="238">
        <f t="shared" si="0"/>
        <v>0</v>
      </c>
    </row>
    <row r="60" spans="1:5" s="140" customFormat="1" ht="12" customHeight="1">
      <c r="A60" s="11" t="s">
        <v>100</v>
      </c>
      <c r="B60" s="142" t="s">
        <v>312</v>
      </c>
      <c r="C60" s="131"/>
      <c r="D60" s="131"/>
      <c r="E60" s="238">
        <f t="shared" si="0"/>
        <v>0</v>
      </c>
    </row>
    <row r="61" spans="1:5" s="140" customFormat="1" ht="12" customHeight="1">
      <c r="A61" s="11" t="s">
        <v>121</v>
      </c>
      <c r="B61" s="142" t="s">
        <v>191</v>
      </c>
      <c r="C61" s="131"/>
      <c r="D61" s="131"/>
      <c r="E61" s="238">
        <f t="shared" si="0"/>
        <v>0</v>
      </c>
    </row>
    <row r="62" spans="1:5" s="140" customFormat="1" ht="12" customHeight="1" thickBot="1">
      <c r="A62" s="13" t="s">
        <v>189</v>
      </c>
      <c r="B62" s="72" t="s">
        <v>192</v>
      </c>
      <c r="C62" s="131"/>
      <c r="D62" s="131"/>
      <c r="E62" s="238">
        <f t="shared" si="0"/>
        <v>0</v>
      </c>
    </row>
    <row r="63" spans="1:5" s="140" customFormat="1" ht="12" customHeight="1" thickBot="1">
      <c r="A63" s="178" t="s">
        <v>358</v>
      </c>
      <c r="B63" s="18" t="s">
        <v>193</v>
      </c>
      <c r="C63" s="133">
        <f>+C6+C13+C20+C27+C35+C47+C53+C58</f>
        <v>20187</v>
      </c>
      <c r="D63" s="133">
        <f>+D6+D13+D20+D27+D35+D47+D53+D58</f>
        <v>1594</v>
      </c>
      <c r="E63" s="157">
        <f>+E6+E13+E20+E27+E35+E47+E53+E58</f>
        <v>21781</v>
      </c>
    </row>
    <row r="64" spans="1:5" s="140" customFormat="1" ht="12" customHeight="1" thickBot="1">
      <c r="A64" s="171" t="s">
        <v>194</v>
      </c>
      <c r="B64" s="70" t="s">
        <v>195</v>
      </c>
      <c r="C64" s="127">
        <f>SUM(C65:C67)</f>
        <v>0</v>
      </c>
      <c r="D64" s="127">
        <f>SUM(D65:D67)</f>
        <v>0</v>
      </c>
      <c r="E64" s="69">
        <f>SUM(E65:E67)</f>
        <v>0</v>
      </c>
    </row>
    <row r="65" spans="1:5" s="140" customFormat="1" ht="12" customHeight="1">
      <c r="A65" s="12" t="s">
        <v>225</v>
      </c>
      <c r="B65" s="141" t="s">
        <v>196</v>
      </c>
      <c r="C65" s="131"/>
      <c r="D65" s="131"/>
      <c r="E65" s="238">
        <f aca="true" t="shared" si="1" ref="E65:E86">C65+D65</f>
        <v>0</v>
      </c>
    </row>
    <row r="66" spans="1:5" s="140" customFormat="1" ht="12" customHeight="1">
      <c r="A66" s="11" t="s">
        <v>234</v>
      </c>
      <c r="B66" s="142" t="s">
        <v>197</v>
      </c>
      <c r="C66" s="131"/>
      <c r="D66" s="131"/>
      <c r="E66" s="238">
        <f t="shared" si="1"/>
        <v>0</v>
      </c>
    </row>
    <row r="67" spans="1:5" s="140" customFormat="1" ht="12" customHeight="1" thickBot="1">
      <c r="A67" s="13" t="s">
        <v>235</v>
      </c>
      <c r="B67" s="174" t="s">
        <v>343</v>
      </c>
      <c r="C67" s="131"/>
      <c r="D67" s="131"/>
      <c r="E67" s="238">
        <f t="shared" si="1"/>
        <v>0</v>
      </c>
    </row>
    <row r="68" spans="1:5" s="140" customFormat="1" ht="12" customHeight="1" thickBot="1">
      <c r="A68" s="171" t="s">
        <v>198</v>
      </c>
      <c r="B68" s="70" t="s">
        <v>199</v>
      </c>
      <c r="C68" s="127">
        <f>SUM(C69:C72)</f>
        <v>0</v>
      </c>
      <c r="D68" s="127">
        <f>SUM(D69:D72)</f>
        <v>0</v>
      </c>
      <c r="E68" s="69">
        <f>SUM(E69:E72)</f>
        <v>0</v>
      </c>
    </row>
    <row r="69" spans="1:5" s="140" customFormat="1" ht="12" customHeight="1">
      <c r="A69" s="12" t="s">
        <v>77</v>
      </c>
      <c r="B69" s="141" t="s">
        <v>200</v>
      </c>
      <c r="C69" s="131"/>
      <c r="D69" s="131"/>
      <c r="E69" s="238">
        <f t="shared" si="1"/>
        <v>0</v>
      </c>
    </row>
    <row r="70" spans="1:5" s="140" customFormat="1" ht="12" customHeight="1">
      <c r="A70" s="11" t="s">
        <v>78</v>
      </c>
      <c r="B70" s="142" t="s">
        <v>201</v>
      </c>
      <c r="C70" s="131"/>
      <c r="D70" s="131"/>
      <c r="E70" s="238">
        <f t="shared" si="1"/>
        <v>0</v>
      </c>
    </row>
    <row r="71" spans="1:5" s="140" customFormat="1" ht="12" customHeight="1">
      <c r="A71" s="11" t="s">
        <v>226</v>
      </c>
      <c r="B71" s="142" t="s">
        <v>202</v>
      </c>
      <c r="C71" s="131"/>
      <c r="D71" s="131"/>
      <c r="E71" s="238">
        <f t="shared" si="1"/>
        <v>0</v>
      </c>
    </row>
    <row r="72" spans="1:5" s="140" customFormat="1" ht="12" customHeight="1" thickBot="1">
      <c r="A72" s="13" t="s">
        <v>227</v>
      </c>
      <c r="B72" s="72" t="s">
        <v>203</v>
      </c>
      <c r="C72" s="131"/>
      <c r="D72" s="131"/>
      <c r="E72" s="238">
        <f t="shared" si="1"/>
        <v>0</v>
      </c>
    </row>
    <row r="73" spans="1:5" s="140" customFormat="1" ht="12" customHeight="1" thickBot="1">
      <c r="A73" s="171" t="s">
        <v>204</v>
      </c>
      <c r="B73" s="70" t="s">
        <v>205</v>
      </c>
      <c r="C73" s="127">
        <f>SUM(C74:C75)</f>
        <v>8000</v>
      </c>
      <c r="D73" s="127">
        <f>SUM(D74:D75)</f>
        <v>0</v>
      </c>
      <c r="E73" s="69">
        <f>SUM(E74:E75)</f>
        <v>8000</v>
      </c>
    </row>
    <row r="74" spans="1:5" s="140" customFormat="1" ht="12" customHeight="1">
      <c r="A74" s="12" t="s">
        <v>228</v>
      </c>
      <c r="B74" s="141" t="s">
        <v>206</v>
      </c>
      <c r="C74" s="131">
        <v>8000</v>
      </c>
      <c r="D74" s="131"/>
      <c r="E74" s="238">
        <f t="shared" si="1"/>
        <v>8000</v>
      </c>
    </row>
    <row r="75" spans="1:5" s="140" customFormat="1" ht="12" customHeight="1" thickBot="1">
      <c r="A75" s="13" t="s">
        <v>229</v>
      </c>
      <c r="B75" s="72" t="s">
        <v>207</v>
      </c>
      <c r="C75" s="131"/>
      <c r="D75" s="131"/>
      <c r="E75" s="238">
        <f t="shared" si="1"/>
        <v>0</v>
      </c>
    </row>
    <row r="76" spans="1:5" s="140" customFormat="1" ht="12" customHeight="1" thickBot="1">
      <c r="A76" s="171" t="s">
        <v>208</v>
      </c>
      <c r="B76" s="70" t="s">
        <v>209</v>
      </c>
      <c r="C76" s="127">
        <f>SUM(C77:C79)</f>
        <v>0</v>
      </c>
      <c r="D76" s="127">
        <f>SUM(D77:D79)</f>
        <v>0</v>
      </c>
      <c r="E76" s="69">
        <f>SUM(E77:E79)</f>
        <v>0</v>
      </c>
    </row>
    <row r="77" spans="1:5" s="140" customFormat="1" ht="12" customHeight="1">
      <c r="A77" s="12" t="s">
        <v>230</v>
      </c>
      <c r="B77" s="141" t="s">
        <v>210</v>
      </c>
      <c r="C77" s="131"/>
      <c r="D77" s="131"/>
      <c r="E77" s="238">
        <f t="shared" si="1"/>
        <v>0</v>
      </c>
    </row>
    <row r="78" spans="1:5" s="140" customFormat="1" ht="12" customHeight="1">
      <c r="A78" s="11" t="s">
        <v>231</v>
      </c>
      <c r="B78" s="142" t="s">
        <v>211</v>
      </c>
      <c r="C78" s="131"/>
      <c r="D78" s="131"/>
      <c r="E78" s="238">
        <f t="shared" si="1"/>
        <v>0</v>
      </c>
    </row>
    <row r="79" spans="1:5" s="140" customFormat="1" ht="12" customHeight="1" thickBot="1">
      <c r="A79" s="13" t="s">
        <v>232</v>
      </c>
      <c r="B79" s="72" t="s">
        <v>212</v>
      </c>
      <c r="C79" s="131"/>
      <c r="D79" s="131"/>
      <c r="E79" s="238">
        <f t="shared" si="1"/>
        <v>0</v>
      </c>
    </row>
    <row r="80" spans="1:5" s="140" customFormat="1" ht="12" customHeight="1" thickBot="1">
      <c r="A80" s="171" t="s">
        <v>213</v>
      </c>
      <c r="B80" s="70" t="s">
        <v>233</v>
      </c>
      <c r="C80" s="127">
        <f>SUM(C81:C84)</f>
        <v>0</v>
      </c>
      <c r="D80" s="127">
        <f>SUM(D81:D84)</f>
        <v>0</v>
      </c>
      <c r="E80" s="69">
        <f>SUM(E81:E84)</f>
        <v>0</v>
      </c>
    </row>
    <row r="81" spans="1:5" s="140" customFormat="1" ht="12" customHeight="1">
      <c r="A81" s="144" t="s">
        <v>214</v>
      </c>
      <c r="B81" s="141" t="s">
        <v>215</v>
      </c>
      <c r="C81" s="131"/>
      <c r="D81" s="131"/>
      <c r="E81" s="238">
        <f t="shared" si="1"/>
        <v>0</v>
      </c>
    </row>
    <row r="82" spans="1:5" s="140" customFormat="1" ht="12" customHeight="1">
      <c r="A82" s="145" t="s">
        <v>216</v>
      </c>
      <c r="B82" s="142" t="s">
        <v>217</v>
      </c>
      <c r="C82" s="131"/>
      <c r="D82" s="131"/>
      <c r="E82" s="238">
        <f t="shared" si="1"/>
        <v>0</v>
      </c>
    </row>
    <row r="83" spans="1:5" s="140" customFormat="1" ht="12" customHeight="1">
      <c r="A83" s="145" t="s">
        <v>218</v>
      </c>
      <c r="B83" s="142" t="s">
        <v>219</v>
      </c>
      <c r="C83" s="131"/>
      <c r="D83" s="131"/>
      <c r="E83" s="238">
        <f t="shared" si="1"/>
        <v>0</v>
      </c>
    </row>
    <row r="84" spans="1:5" s="140" customFormat="1" ht="12" customHeight="1" thickBot="1">
      <c r="A84" s="146" t="s">
        <v>220</v>
      </c>
      <c r="B84" s="72" t="s">
        <v>221</v>
      </c>
      <c r="C84" s="131"/>
      <c r="D84" s="131"/>
      <c r="E84" s="238">
        <f t="shared" si="1"/>
        <v>0</v>
      </c>
    </row>
    <row r="85" spans="1:5" s="140" customFormat="1" ht="12" customHeight="1" thickBot="1">
      <c r="A85" s="171" t="s">
        <v>222</v>
      </c>
      <c r="B85" s="70" t="s">
        <v>357</v>
      </c>
      <c r="C85" s="173"/>
      <c r="D85" s="173"/>
      <c r="E85" s="69">
        <f t="shared" si="1"/>
        <v>0</v>
      </c>
    </row>
    <row r="86" spans="1:5" s="140" customFormat="1" ht="13.5" customHeight="1" thickBot="1">
      <c r="A86" s="171" t="s">
        <v>224</v>
      </c>
      <c r="B86" s="70" t="s">
        <v>223</v>
      </c>
      <c r="C86" s="173"/>
      <c r="D86" s="173"/>
      <c r="E86" s="69">
        <f t="shared" si="1"/>
        <v>0</v>
      </c>
    </row>
    <row r="87" spans="1:5" s="140" customFormat="1" ht="15.75" customHeight="1" thickBot="1">
      <c r="A87" s="171" t="s">
        <v>236</v>
      </c>
      <c r="B87" s="147" t="s">
        <v>360</v>
      </c>
      <c r="C87" s="133">
        <f>+C64+C68+C73+C76+C80+C86+C85</f>
        <v>8000</v>
      </c>
      <c r="D87" s="133">
        <f>+D64+D68+D73+D76+D80+D86+D85</f>
        <v>0</v>
      </c>
      <c r="E87" s="157">
        <f>+E64+E68+E73+E76+E80+E86+E85</f>
        <v>8000</v>
      </c>
    </row>
    <row r="88" spans="1:5" s="140" customFormat="1" ht="25.5" customHeight="1" thickBot="1">
      <c r="A88" s="172" t="s">
        <v>359</v>
      </c>
      <c r="B88" s="148" t="s">
        <v>361</v>
      </c>
      <c r="C88" s="133">
        <f>+C63+C87</f>
        <v>28187</v>
      </c>
      <c r="D88" s="133">
        <f>+D63+D87</f>
        <v>1594</v>
      </c>
      <c r="E88" s="157">
        <f>+E63+E87</f>
        <v>29781</v>
      </c>
    </row>
    <row r="89" spans="1:3" s="140" customFormat="1" ht="30.75" customHeight="1">
      <c r="A89" s="2"/>
      <c r="B89" s="3"/>
      <c r="C89" s="74"/>
    </row>
    <row r="90" spans="1:5" ht="16.5" customHeight="1">
      <c r="A90" s="270" t="s">
        <v>33</v>
      </c>
      <c r="B90" s="270"/>
      <c r="C90" s="270"/>
      <c r="D90" s="270"/>
      <c r="E90" s="270"/>
    </row>
    <row r="91" spans="1:5" s="149" customFormat="1" ht="16.5" customHeight="1" thickBot="1">
      <c r="A91" s="272" t="s">
        <v>80</v>
      </c>
      <c r="B91" s="272"/>
      <c r="C91" s="35"/>
      <c r="E91" s="35" t="str">
        <f>E2</f>
        <v>Forintban!</v>
      </c>
    </row>
    <row r="92" spans="1:5" ht="15.75">
      <c r="A92" s="273" t="s">
        <v>44</v>
      </c>
      <c r="B92" s="275" t="s">
        <v>384</v>
      </c>
      <c r="C92" s="277" t="str">
        <f>+CONCATENATE(LEFT(ÖSSZEFÜGGÉSEK!A6,4),". évi")</f>
        <v>2016. évi</v>
      </c>
      <c r="D92" s="278"/>
      <c r="E92" s="279"/>
    </row>
    <row r="93" spans="1:5" ht="24.75" thickBot="1">
      <c r="A93" s="274"/>
      <c r="B93" s="276"/>
      <c r="C93" s="193" t="s">
        <v>383</v>
      </c>
      <c r="D93" s="191" t="s">
        <v>440</v>
      </c>
      <c r="E93" s="192" t="str">
        <f>+CONCATENATE(LEFT(ÖSSZEFÜGGÉSEK!A6,4),". ….",CHAR(10),"Módosítás utáni")</f>
        <v>2016. ….
Módosítás utáni</v>
      </c>
    </row>
    <row r="94" spans="1:5" s="139" customFormat="1" ht="12" customHeight="1" thickBot="1">
      <c r="A94" s="22" t="s">
        <v>369</v>
      </c>
      <c r="B94" s="23" t="s">
        <v>370</v>
      </c>
      <c r="C94" s="23" t="s">
        <v>371</v>
      </c>
      <c r="D94" s="23" t="s">
        <v>372</v>
      </c>
      <c r="E94" s="265" t="s">
        <v>448</v>
      </c>
    </row>
    <row r="95" spans="1:5" ht="12" customHeight="1" thickBot="1">
      <c r="A95" s="19" t="s">
        <v>5</v>
      </c>
      <c r="B95" s="21" t="s">
        <v>320</v>
      </c>
      <c r="C95" s="126">
        <f>C96+C97+C98+C99+C100+C113</f>
        <v>25287</v>
      </c>
      <c r="D95" s="126">
        <f>D96+D97+D98+D99+D100+D113</f>
        <v>367</v>
      </c>
      <c r="E95" s="180">
        <f>E96+E97+E98+E99+E100+E113</f>
        <v>25654</v>
      </c>
    </row>
    <row r="96" spans="1:5" ht="12" customHeight="1">
      <c r="A96" s="14" t="s">
        <v>56</v>
      </c>
      <c r="B96" s="7" t="s">
        <v>34</v>
      </c>
      <c r="C96" s="184">
        <v>6032</v>
      </c>
      <c r="D96" s="184">
        <v>319</v>
      </c>
      <c r="E96" s="240">
        <f aca="true" t="shared" si="2" ref="E96:E129">C96+D96</f>
        <v>6351</v>
      </c>
    </row>
    <row r="97" spans="1:5" ht="12" customHeight="1">
      <c r="A97" s="11" t="s">
        <v>57</v>
      </c>
      <c r="B97" s="5" t="s">
        <v>101</v>
      </c>
      <c r="C97" s="128">
        <v>1420</v>
      </c>
      <c r="D97" s="128">
        <v>290</v>
      </c>
      <c r="E97" s="236">
        <f t="shared" si="2"/>
        <v>1710</v>
      </c>
    </row>
    <row r="98" spans="1:5" ht="12" customHeight="1">
      <c r="A98" s="11" t="s">
        <v>58</v>
      </c>
      <c r="B98" s="5" t="s">
        <v>75</v>
      </c>
      <c r="C98" s="130">
        <v>7751</v>
      </c>
      <c r="D98" s="130">
        <v>657</v>
      </c>
      <c r="E98" s="237">
        <f t="shared" si="2"/>
        <v>8408</v>
      </c>
    </row>
    <row r="99" spans="1:5" ht="12" customHeight="1">
      <c r="A99" s="11" t="s">
        <v>59</v>
      </c>
      <c r="B99" s="8" t="s">
        <v>102</v>
      </c>
      <c r="C99" s="130">
        <v>1200</v>
      </c>
      <c r="D99" s="130">
        <v>-680</v>
      </c>
      <c r="E99" s="237">
        <f t="shared" si="2"/>
        <v>520</v>
      </c>
    </row>
    <row r="100" spans="1:5" ht="12" customHeight="1">
      <c r="A100" s="11" t="s">
        <v>67</v>
      </c>
      <c r="B100" s="16" t="s">
        <v>103</v>
      </c>
      <c r="C100" s="130">
        <v>3544</v>
      </c>
      <c r="D100" s="130">
        <v>978</v>
      </c>
      <c r="E100" s="237">
        <v>4522</v>
      </c>
    </row>
    <row r="101" spans="1:5" ht="12" customHeight="1">
      <c r="A101" s="11" t="s">
        <v>60</v>
      </c>
      <c r="B101" s="5" t="s">
        <v>325</v>
      </c>
      <c r="C101" s="130"/>
      <c r="D101" s="130"/>
      <c r="E101" s="237" t="s">
        <v>460</v>
      </c>
    </row>
    <row r="102" spans="1:5" ht="12" customHeight="1">
      <c r="A102" s="11" t="s">
        <v>61</v>
      </c>
      <c r="B102" s="39" t="s">
        <v>324</v>
      </c>
      <c r="C102" s="130"/>
      <c r="D102" s="130"/>
      <c r="E102" s="237">
        <f t="shared" si="2"/>
        <v>0</v>
      </c>
    </row>
    <row r="103" spans="1:5" ht="12" customHeight="1">
      <c r="A103" s="11" t="s">
        <v>68</v>
      </c>
      <c r="B103" s="39" t="s">
        <v>323</v>
      </c>
      <c r="C103" s="130"/>
      <c r="D103" s="130"/>
      <c r="E103" s="237">
        <f t="shared" si="2"/>
        <v>0</v>
      </c>
    </row>
    <row r="104" spans="1:5" ht="12" customHeight="1">
      <c r="A104" s="11" t="s">
        <v>69</v>
      </c>
      <c r="B104" s="37" t="s">
        <v>239</v>
      </c>
      <c r="C104" s="130"/>
      <c r="D104" s="130"/>
      <c r="E104" s="237">
        <f t="shared" si="2"/>
        <v>0</v>
      </c>
    </row>
    <row r="105" spans="1:5" ht="12" customHeight="1">
      <c r="A105" s="11" t="s">
        <v>70</v>
      </c>
      <c r="B105" s="38" t="s">
        <v>240</v>
      </c>
      <c r="C105" s="130"/>
      <c r="D105" s="130"/>
      <c r="E105" s="237">
        <f t="shared" si="2"/>
        <v>0</v>
      </c>
    </row>
    <row r="106" spans="1:5" ht="12" customHeight="1">
      <c r="A106" s="11" t="s">
        <v>71</v>
      </c>
      <c r="B106" s="38" t="s">
        <v>241</v>
      </c>
      <c r="C106" s="130"/>
      <c r="D106" s="130"/>
      <c r="E106" s="237">
        <f t="shared" si="2"/>
        <v>0</v>
      </c>
    </row>
    <row r="107" spans="1:5" ht="12" customHeight="1">
      <c r="A107" s="11" t="s">
        <v>73</v>
      </c>
      <c r="B107" s="37" t="s">
        <v>242</v>
      </c>
      <c r="C107" s="130"/>
      <c r="D107" s="130"/>
      <c r="E107" s="237">
        <f t="shared" si="2"/>
        <v>0</v>
      </c>
    </row>
    <row r="108" spans="1:5" ht="12" customHeight="1">
      <c r="A108" s="11" t="s">
        <v>104</v>
      </c>
      <c r="B108" s="37" t="s">
        <v>243</v>
      </c>
      <c r="C108" s="130"/>
      <c r="D108" s="130"/>
      <c r="E108" s="237">
        <f t="shared" si="2"/>
        <v>0</v>
      </c>
    </row>
    <row r="109" spans="1:5" ht="12" customHeight="1">
      <c r="A109" s="11" t="s">
        <v>237</v>
      </c>
      <c r="B109" s="38" t="s">
        <v>244</v>
      </c>
      <c r="C109" s="130"/>
      <c r="D109" s="130"/>
      <c r="E109" s="237">
        <f t="shared" si="2"/>
        <v>0</v>
      </c>
    </row>
    <row r="110" spans="1:5" ht="12" customHeight="1">
      <c r="A110" s="10" t="s">
        <v>238</v>
      </c>
      <c r="B110" s="39" t="s">
        <v>245</v>
      </c>
      <c r="C110" s="130"/>
      <c r="D110" s="130"/>
      <c r="E110" s="237">
        <f t="shared" si="2"/>
        <v>0</v>
      </c>
    </row>
    <row r="111" spans="1:5" ht="12" customHeight="1">
      <c r="A111" s="11" t="s">
        <v>321</v>
      </c>
      <c r="B111" s="39" t="s">
        <v>246</v>
      </c>
      <c r="C111" s="130"/>
      <c r="D111" s="130"/>
      <c r="E111" s="237">
        <f t="shared" si="2"/>
        <v>0</v>
      </c>
    </row>
    <row r="112" spans="1:5" ht="12" customHeight="1">
      <c r="A112" s="13" t="s">
        <v>322</v>
      </c>
      <c r="B112" s="39" t="s">
        <v>247</v>
      </c>
      <c r="C112" s="130"/>
      <c r="D112" s="130"/>
      <c r="E112" s="237">
        <f t="shared" si="2"/>
        <v>0</v>
      </c>
    </row>
    <row r="113" spans="1:5" ht="12" customHeight="1">
      <c r="A113" s="11" t="s">
        <v>326</v>
      </c>
      <c r="B113" s="8" t="s">
        <v>35</v>
      </c>
      <c r="C113" s="128">
        <v>5340</v>
      </c>
      <c r="D113" s="128">
        <v>-1197</v>
      </c>
      <c r="E113" s="236">
        <v>4143</v>
      </c>
    </row>
    <row r="114" spans="1:5" ht="12" customHeight="1">
      <c r="A114" s="11" t="s">
        <v>327</v>
      </c>
      <c r="B114" s="5" t="s">
        <v>329</v>
      </c>
      <c r="C114" s="128"/>
      <c r="D114" s="128"/>
      <c r="E114" s="236">
        <f t="shared" si="2"/>
        <v>0</v>
      </c>
    </row>
    <row r="115" spans="1:5" ht="12" customHeight="1" thickBot="1">
      <c r="A115" s="15" t="s">
        <v>328</v>
      </c>
      <c r="B115" s="177" t="s">
        <v>330</v>
      </c>
      <c r="C115" s="185"/>
      <c r="D115" s="185"/>
      <c r="E115" s="241">
        <f t="shared" si="2"/>
        <v>0</v>
      </c>
    </row>
    <row r="116" spans="1:5" ht="12" customHeight="1" thickBot="1">
      <c r="A116" s="175" t="s">
        <v>6</v>
      </c>
      <c r="B116" s="176" t="s">
        <v>248</v>
      </c>
      <c r="C116" s="186">
        <f>+C117+C119+C121</f>
        <v>2900</v>
      </c>
      <c r="D116" s="127">
        <f>+D117+D119+D121</f>
        <v>151</v>
      </c>
      <c r="E116" s="181">
        <f>+E117+E119+E121</f>
        <v>3051</v>
      </c>
    </row>
    <row r="117" spans="1:5" ht="12" customHeight="1">
      <c r="A117" s="12" t="s">
        <v>62</v>
      </c>
      <c r="B117" s="5" t="s">
        <v>120</v>
      </c>
      <c r="C117" s="129">
        <v>2900</v>
      </c>
      <c r="D117" s="196">
        <v>-84</v>
      </c>
      <c r="E117" s="158">
        <f t="shared" si="2"/>
        <v>2816</v>
      </c>
    </row>
    <row r="118" spans="1:5" ht="12" customHeight="1">
      <c r="A118" s="12" t="s">
        <v>63</v>
      </c>
      <c r="B118" s="9" t="s">
        <v>252</v>
      </c>
      <c r="C118" s="129"/>
      <c r="D118" s="196"/>
      <c r="E118" s="158">
        <f t="shared" si="2"/>
        <v>0</v>
      </c>
    </row>
    <row r="119" spans="1:5" ht="12" customHeight="1">
      <c r="A119" s="12" t="s">
        <v>64</v>
      </c>
      <c r="B119" s="9" t="s">
        <v>105</v>
      </c>
      <c r="C119" s="128"/>
      <c r="D119" s="197">
        <v>235</v>
      </c>
      <c r="E119" s="236">
        <f t="shared" si="2"/>
        <v>235</v>
      </c>
    </row>
    <row r="120" spans="1:5" ht="12" customHeight="1">
      <c r="A120" s="12" t="s">
        <v>65</v>
      </c>
      <c r="B120" s="9" t="s">
        <v>253</v>
      </c>
      <c r="C120" s="128"/>
      <c r="D120" s="197"/>
      <c r="E120" s="236">
        <f t="shared" si="2"/>
        <v>0</v>
      </c>
    </row>
    <row r="121" spans="1:5" ht="12" customHeight="1">
      <c r="A121" s="12" t="s">
        <v>66</v>
      </c>
      <c r="B121" s="72" t="s">
        <v>122</v>
      </c>
      <c r="C121" s="128"/>
      <c r="D121" s="197"/>
      <c r="E121" s="236">
        <f t="shared" si="2"/>
        <v>0</v>
      </c>
    </row>
    <row r="122" spans="1:5" ht="12" customHeight="1">
      <c r="A122" s="12" t="s">
        <v>72</v>
      </c>
      <c r="B122" s="71" t="s">
        <v>313</v>
      </c>
      <c r="C122" s="128"/>
      <c r="D122" s="197"/>
      <c r="E122" s="236">
        <f t="shared" si="2"/>
        <v>0</v>
      </c>
    </row>
    <row r="123" spans="1:5" ht="12" customHeight="1">
      <c r="A123" s="12" t="s">
        <v>74</v>
      </c>
      <c r="B123" s="137" t="s">
        <v>258</v>
      </c>
      <c r="C123" s="128"/>
      <c r="D123" s="197"/>
      <c r="E123" s="236">
        <f t="shared" si="2"/>
        <v>0</v>
      </c>
    </row>
    <row r="124" spans="1:5" ht="22.5">
      <c r="A124" s="12" t="s">
        <v>106</v>
      </c>
      <c r="B124" s="38" t="s">
        <v>241</v>
      </c>
      <c r="C124" s="128"/>
      <c r="D124" s="197"/>
      <c r="E124" s="236">
        <f t="shared" si="2"/>
        <v>0</v>
      </c>
    </row>
    <row r="125" spans="1:5" ht="12" customHeight="1">
      <c r="A125" s="12" t="s">
        <v>107</v>
      </c>
      <c r="B125" s="38" t="s">
        <v>257</v>
      </c>
      <c r="C125" s="128"/>
      <c r="D125" s="197"/>
      <c r="E125" s="236">
        <f t="shared" si="2"/>
        <v>0</v>
      </c>
    </row>
    <row r="126" spans="1:5" ht="12" customHeight="1">
      <c r="A126" s="12" t="s">
        <v>108</v>
      </c>
      <c r="B126" s="38" t="s">
        <v>256</v>
      </c>
      <c r="C126" s="128"/>
      <c r="D126" s="197"/>
      <c r="E126" s="236">
        <f t="shared" si="2"/>
        <v>0</v>
      </c>
    </row>
    <row r="127" spans="1:5" ht="12" customHeight="1">
      <c r="A127" s="12" t="s">
        <v>249</v>
      </c>
      <c r="B127" s="38" t="s">
        <v>244</v>
      </c>
      <c r="C127" s="128"/>
      <c r="D127" s="197"/>
      <c r="E127" s="236">
        <f t="shared" si="2"/>
        <v>0</v>
      </c>
    </row>
    <row r="128" spans="1:5" ht="12" customHeight="1">
      <c r="A128" s="12" t="s">
        <v>250</v>
      </c>
      <c r="B128" s="38" t="s">
        <v>255</v>
      </c>
      <c r="C128" s="128"/>
      <c r="D128" s="197"/>
      <c r="E128" s="236">
        <f t="shared" si="2"/>
        <v>0</v>
      </c>
    </row>
    <row r="129" spans="1:5" ht="23.25" thickBot="1">
      <c r="A129" s="10" t="s">
        <v>251</v>
      </c>
      <c r="B129" s="38" t="s">
        <v>254</v>
      </c>
      <c r="C129" s="130"/>
      <c r="D129" s="198"/>
      <c r="E129" s="237">
        <f t="shared" si="2"/>
        <v>0</v>
      </c>
    </row>
    <row r="130" spans="1:5" ht="12" customHeight="1" thickBot="1">
      <c r="A130" s="17" t="s">
        <v>7</v>
      </c>
      <c r="B130" s="31" t="s">
        <v>331</v>
      </c>
      <c r="C130" s="127">
        <f>+C95+C116</f>
        <v>28187</v>
      </c>
      <c r="D130" s="195">
        <f>+D95+D116</f>
        <v>518</v>
      </c>
      <c r="E130" s="69">
        <f>+E95+E116</f>
        <v>28705</v>
      </c>
    </row>
    <row r="131" spans="1:5" ht="12" customHeight="1" thickBot="1">
      <c r="A131" s="17" t="s">
        <v>8</v>
      </c>
      <c r="B131" s="31" t="s">
        <v>385</v>
      </c>
      <c r="C131" s="127">
        <f>+C132+C133+C134</f>
        <v>0</v>
      </c>
      <c r="D131" s="195">
        <f>+D132+D133+D134</f>
        <v>0</v>
      </c>
      <c r="E131" s="69">
        <f>+E132+E133+E134</f>
        <v>0</v>
      </c>
    </row>
    <row r="132" spans="1:5" ht="12" customHeight="1">
      <c r="A132" s="12" t="s">
        <v>154</v>
      </c>
      <c r="B132" s="9" t="s">
        <v>338</v>
      </c>
      <c r="C132" s="128"/>
      <c r="D132" s="197"/>
      <c r="E132" s="236">
        <f aca="true" t="shared" si="3" ref="E132:E154">C132+D132</f>
        <v>0</v>
      </c>
    </row>
    <row r="133" spans="1:5" ht="12" customHeight="1">
      <c r="A133" s="12" t="s">
        <v>155</v>
      </c>
      <c r="B133" s="9" t="s">
        <v>339</v>
      </c>
      <c r="C133" s="128"/>
      <c r="D133" s="197"/>
      <c r="E133" s="236">
        <f t="shared" si="3"/>
        <v>0</v>
      </c>
    </row>
    <row r="134" spans="1:5" ht="12" customHeight="1" thickBot="1">
      <c r="A134" s="10" t="s">
        <v>156</v>
      </c>
      <c r="B134" s="9" t="s">
        <v>340</v>
      </c>
      <c r="C134" s="128"/>
      <c r="D134" s="197"/>
      <c r="E134" s="236">
        <f t="shared" si="3"/>
        <v>0</v>
      </c>
    </row>
    <row r="135" spans="1:5" ht="12" customHeight="1" thickBot="1">
      <c r="A135" s="17" t="s">
        <v>9</v>
      </c>
      <c r="B135" s="31" t="s">
        <v>332</v>
      </c>
      <c r="C135" s="127">
        <f>SUM(C136:C141)</f>
        <v>0</v>
      </c>
      <c r="D135" s="195">
        <f>SUM(D136:D141)</f>
        <v>0</v>
      </c>
      <c r="E135" s="69">
        <f>SUM(E136:E141)</f>
        <v>0</v>
      </c>
    </row>
    <row r="136" spans="1:5" ht="12" customHeight="1">
      <c r="A136" s="12" t="s">
        <v>49</v>
      </c>
      <c r="B136" s="6" t="s">
        <v>341</v>
      </c>
      <c r="C136" s="128"/>
      <c r="D136" s="197"/>
      <c r="E136" s="236">
        <f t="shared" si="3"/>
        <v>0</v>
      </c>
    </row>
    <row r="137" spans="1:5" ht="12" customHeight="1">
      <c r="A137" s="12" t="s">
        <v>50</v>
      </c>
      <c r="B137" s="6" t="s">
        <v>333</v>
      </c>
      <c r="C137" s="128"/>
      <c r="D137" s="197"/>
      <c r="E137" s="236">
        <f t="shared" si="3"/>
        <v>0</v>
      </c>
    </row>
    <row r="138" spans="1:5" ht="12" customHeight="1">
      <c r="A138" s="12" t="s">
        <v>51</v>
      </c>
      <c r="B138" s="6" t="s">
        <v>334</v>
      </c>
      <c r="C138" s="128"/>
      <c r="D138" s="197"/>
      <c r="E138" s="236">
        <f t="shared" si="3"/>
        <v>0</v>
      </c>
    </row>
    <row r="139" spans="1:5" ht="12" customHeight="1">
      <c r="A139" s="12" t="s">
        <v>93</v>
      </c>
      <c r="B139" s="6" t="s">
        <v>335</v>
      </c>
      <c r="C139" s="128"/>
      <c r="D139" s="197"/>
      <c r="E139" s="236">
        <f t="shared" si="3"/>
        <v>0</v>
      </c>
    </row>
    <row r="140" spans="1:5" ht="12" customHeight="1">
      <c r="A140" s="12" t="s">
        <v>94</v>
      </c>
      <c r="B140" s="6" t="s">
        <v>336</v>
      </c>
      <c r="C140" s="128"/>
      <c r="D140" s="197"/>
      <c r="E140" s="236">
        <f t="shared" si="3"/>
        <v>0</v>
      </c>
    </row>
    <row r="141" spans="1:5" ht="12" customHeight="1" thickBot="1">
      <c r="A141" s="10" t="s">
        <v>95</v>
      </c>
      <c r="B141" s="6" t="s">
        <v>337</v>
      </c>
      <c r="C141" s="128"/>
      <c r="D141" s="197"/>
      <c r="E141" s="236">
        <f t="shared" si="3"/>
        <v>0</v>
      </c>
    </row>
    <row r="142" spans="1:5" ht="12" customHeight="1" thickBot="1">
      <c r="A142" s="17" t="s">
        <v>10</v>
      </c>
      <c r="B142" s="31" t="s">
        <v>345</v>
      </c>
      <c r="C142" s="133">
        <f>+C143+C144+C145+C146</f>
        <v>0</v>
      </c>
      <c r="D142" s="199">
        <f>+D143+D144+D145+D146</f>
        <v>0</v>
      </c>
      <c r="E142" s="157">
        <f>+E143+E144+E145+E146</f>
        <v>1076</v>
      </c>
    </row>
    <row r="143" spans="1:5" ht="12" customHeight="1">
      <c r="A143" s="12" t="s">
        <v>52</v>
      </c>
      <c r="B143" s="6" t="s">
        <v>259</v>
      </c>
      <c r="C143" s="128"/>
      <c r="D143" s="197"/>
      <c r="E143" s="236">
        <f t="shared" si="3"/>
        <v>0</v>
      </c>
    </row>
    <row r="144" spans="1:5" ht="12" customHeight="1">
      <c r="A144" s="12" t="s">
        <v>53</v>
      </c>
      <c r="B144" s="6" t="s">
        <v>260</v>
      </c>
      <c r="C144" s="128"/>
      <c r="D144" s="197"/>
      <c r="E144" s="236">
        <v>1076</v>
      </c>
    </row>
    <row r="145" spans="1:5" ht="12" customHeight="1">
      <c r="A145" s="12" t="s">
        <v>174</v>
      </c>
      <c r="B145" s="6" t="s">
        <v>346</v>
      </c>
      <c r="C145" s="128"/>
      <c r="D145" s="197"/>
      <c r="E145" s="236">
        <f t="shared" si="3"/>
        <v>0</v>
      </c>
    </row>
    <row r="146" spans="1:5" ht="12" customHeight="1" thickBot="1">
      <c r="A146" s="10" t="s">
        <v>175</v>
      </c>
      <c r="B146" s="4" t="s">
        <v>279</v>
      </c>
      <c r="C146" s="128"/>
      <c r="D146" s="197"/>
      <c r="E146" s="236">
        <f t="shared" si="3"/>
        <v>0</v>
      </c>
    </row>
    <row r="147" spans="1:5" ht="12" customHeight="1" thickBot="1">
      <c r="A147" s="17" t="s">
        <v>11</v>
      </c>
      <c r="B147" s="31" t="s">
        <v>347</v>
      </c>
      <c r="C147" s="187">
        <f>SUM(C148:C152)</f>
        <v>0</v>
      </c>
      <c r="D147" s="200">
        <f>SUM(D148:D152)</f>
        <v>0</v>
      </c>
      <c r="E147" s="182">
        <f>SUM(E148:E152)</f>
        <v>0</v>
      </c>
    </row>
    <row r="148" spans="1:5" ht="12" customHeight="1">
      <c r="A148" s="12" t="s">
        <v>54</v>
      </c>
      <c r="B148" s="6" t="s">
        <v>342</v>
      </c>
      <c r="C148" s="128"/>
      <c r="D148" s="197"/>
      <c r="E148" s="236">
        <f t="shared" si="3"/>
        <v>0</v>
      </c>
    </row>
    <row r="149" spans="1:5" ht="12" customHeight="1">
      <c r="A149" s="12" t="s">
        <v>55</v>
      </c>
      <c r="B149" s="6" t="s">
        <v>349</v>
      </c>
      <c r="C149" s="128"/>
      <c r="D149" s="197"/>
      <c r="E149" s="236">
        <f t="shared" si="3"/>
        <v>0</v>
      </c>
    </row>
    <row r="150" spans="1:5" ht="12" customHeight="1">
      <c r="A150" s="12" t="s">
        <v>186</v>
      </c>
      <c r="B150" s="6" t="s">
        <v>344</v>
      </c>
      <c r="C150" s="128"/>
      <c r="D150" s="197"/>
      <c r="E150" s="236">
        <f t="shared" si="3"/>
        <v>0</v>
      </c>
    </row>
    <row r="151" spans="1:5" ht="12" customHeight="1">
      <c r="A151" s="12" t="s">
        <v>187</v>
      </c>
      <c r="B151" s="6" t="s">
        <v>350</v>
      </c>
      <c r="C151" s="128"/>
      <c r="D151" s="197"/>
      <c r="E151" s="236">
        <f t="shared" si="3"/>
        <v>0</v>
      </c>
    </row>
    <row r="152" spans="1:5" ht="12" customHeight="1" thickBot="1">
      <c r="A152" s="12" t="s">
        <v>348</v>
      </c>
      <c r="B152" s="6" t="s">
        <v>351</v>
      </c>
      <c r="C152" s="128"/>
      <c r="D152" s="197"/>
      <c r="E152" s="237">
        <f t="shared" si="3"/>
        <v>0</v>
      </c>
    </row>
    <row r="153" spans="1:5" ht="12" customHeight="1" thickBot="1">
      <c r="A153" s="17" t="s">
        <v>12</v>
      </c>
      <c r="B153" s="31" t="s">
        <v>352</v>
      </c>
      <c r="C153" s="188"/>
      <c r="D153" s="201"/>
      <c r="E153" s="243">
        <f t="shared" si="3"/>
        <v>0</v>
      </c>
    </row>
    <row r="154" spans="1:5" ht="12" customHeight="1" thickBot="1">
      <c r="A154" s="17" t="s">
        <v>13</v>
      </c>
      <c r="B154" s="31" t="s">
        <v>353</v>
      </c>
      <c r="C154" s="188"/>
      <c r="D154" s="201"/>
      <c r="E154" s="158">
        <f t="shared" si="3"/>
        <v>0</v>
      </c>
    </row>
    <row r="155" spans="1:9" ht="15" customHeight="1" thickBot="1">
      <c r="A155" s="17" t="s">
        <v>14</v>
      </c>
      <c r="B155" s="31" t="s">
        <v>355</v>
      </c>
      <c r="C155" s="189">
        <f>+C131+C135+C142+C147+C153+C154</f>
        <v>0</v>
      </c>
      <c r="D155" s="202">
        <f>+D131+D135+D142+D147+D153+D154</f>
        <v>0</v>
      </c>
      <c r="E155" s="183">
        <f>+E131+E135+E142+E147+E153+E154</f>
        <v>1076</v>
      </c>
      <c r="F155" s="150"/>
      <c r="G155" s="151"/>
      <c r="H155" s="151"/>
      <c r="I155" s="151"/>
    </row>
    <row r="156" spans="1:5" s="140" customFormat="1" ht="12.75" customHeight="1" thickBot="1">
      <c r="A156" s="73" t="s">
        <v>15</v>
      </c>
      <c r="B156" s="120" t="s">
        <v>354</v>
      </c>
      <c r="C156" s="189">
        <f>+C130+C155</f>
        <v>28187</v>
      </c>
      <c r="D156" s="202">
        <f>+D130+D155</f>
        <v>518</v>
      </c>
      <c r="E156" s="183">
        <f>+E130+E155</f>
        <v>29781</v>
      </c>
    </row>
    <row r="157" ht="7.5" customHeight="1"/>
    <row r="158" spans="1:5" ht="15.75">
      <c r="A158" s="280" t="s">
        <v>261</v>
      </c>
      <c r="B158" s="280"/>
      <c r="C158" s="280"/>
      <c r="D158" s="280"/>
      <c r="E158" s="280"/>
    </row>
    <row r="159" spans="1:5" ht="15" customHeight="1" thickBot="1">
      <c r="A159" s="271" t="s">
        <v>81</v>
      </c>
      <c r="B159" s="271"/>
      <c r="C159" s="75"/>
      <c r="E159" s="75" t="str">
        <f>E91</f>
        <v>Forintban!</v>
      </c>
    </row>
    <row r="160" spans="1:5" ht="25.5" customHeight="1" thickBot="1">
      <c r="A160" s="17">
        <v>1</v>
      </c>
      <c r="B160" s="20" t="s">
        <v>356</v>
      </c>
      <c r="C160" s="194">
        <f>+C63-C130</f>
        <v>-8000</v>
      </c>
      <c r="D160" s="127">
        <f>+D63-D130</f>
        <v>1076</v>
      </c>
      <c r="E160" s="69">
        <f>+E63-E130</f>
        <v>-6924</v>
      </c>
    </row>
    <row r="161" spans="1:5" ht="32.25" customHeight="1" thickBot="1">
      <c r="A161" s="17" t="s">
        <v>6</v>
      </c>
      <c r="B161" s="20" t="s">
        <v>362</v>
      </c>
      <c r="C161" s="127">
        <f>+C87-C155</f>
        <v>8000</v>
      </c>
      <c r="D161" s="127">
        <f>+D87-D155</f>
        <v>0</v>
      </c>
      <c r="E161" s="69">
        <f>+E87-E155</f>
        <v>6924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
..............................Önkormányzat
2017. ÉVI KÖLTSÉGVETÉSÉNEK ÖSSZEVONT MÓDOSÍTOTT MÉRLEGE&amp;10
&amp;R&amp;"Times New Roman CE,Félkövér dőlt"&amp;11 1.1. melléklet </oddHead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70" workbookViewId="0" topLeftCell="C11">
      <selection activeCell="H31" sqref="H31"/>
    </sheetView>
  </sheetViews>
  <sheetFormatPr defaultColWidth="9.00390625" defaultRowHeight="12.75"/>
  <cols>
    <col min="1" max="1" width="6.875" style="25" customWidth="1"/>
    <col min="2" max="2" width="48.00390625" style="41" customWidth="1"/>
    <col min="3" max="5" width="15.50390625" style="25" customWidth="1"/>
    <col min="6" max="6" width="55.125" style="25" customWidth="1"/>
    <col min="7" max="9" width="15.50390625" style="25" customWidth="1"/>
    <col min="10" max="10" width="4.875" style="25" customWidth="1"/>
    <col min="11" max="16384" width="9.375" style="25" customWidth="1"/>
  </cols>
  <sheetData>
    <row r="1" spans="2:10" ht="39.75" customHeight="1">
      <c r="B1" s="82" t="s">
        <v>85</v>
      </c>
      <c r="C1" s="83"/>
      <c r="D1" s="83"/>
      <c r="E1" s="83"/>
      <c r="F1" s="83"/>
      <c r="G1" s="83"/>
      <c r="H1" s="83"/>
      <c r="I1" s="83"/>
      <c r="J1" s="283" t="s">
        <v>386</v>
      </c>
    </row>
    <row r="2" spans="7:10" ht="14.25" thickBot="1">
      <c r="G2" s="84"/>
      <c r="H2" s="84"/>
      <c r="I2" s="84" t="e">
        <f>#REF!</f>
        <v>#REF!</v>
      </c>
      <c r="J2" s="283"/>
    </row>
    <row r="3" spans="1:10" ht="18" customHeight="1" thickBot="1">
      <c r="A3" s="281" t="s">
        <v>44</v>
      </c>
      <c r="B3" s="85" t="s">
        <v>37</v>
      </c>
      <c r="C3" s="86"/>
      <c r="D3" s="203"/>
      <c r="E3" s="203"/>
      <c r="F3" s="85" t="s">
        <v>38</v>
      </c>
      <c r="G3" s="87"/>
      <c r="H3" s="210"/>
      <c r="I3" s="211"/>
      <c r="J3" s="283"/>
    </row>
    <row r="4" spans="1:10" s="88" customFormat="1" ht="35.25" customHeight="1" thickBot="1">
      <c r="A4" s="282"/>
      <c r="B4" s="42" t="s">
        <v>42</v>
      </c>
      <c r="C4" s="43" t="str">
        <f>+CONCATENATE('1.1.sz.mell.'!C3," eredeti előirányzat")</f>
        <v>2016. évi eredeti előirányzat</v>
      </c>
      <c r="D4" s="204" t="str">
        <f>+CONCATENATE('1.1.sz.mell.'!C3," 1. sz. módosítás (±)")</f>
        <v>2016. évi 1. sz. módosítás (±)</v>
      </c>
      <c r="E4" s="204" t="str">
        <f>+CONCATENATE(LEFT('1.1.sz.mell.'!C3,4),". …….. Módisítás után")</f>
        <v>2016. …….. Módisítás után</v>
      </c>
      <c r="F4" s="42" t="s">
        <v>42</v>
      </c>
      <c r="G4" s="43" t="str">
        <f>+C4</f>
        <v>2016. évi eredeti előirányzat</v>
      </c>
      <c r="H4" s="43" t="str">
        <f>+D4</f>
        <v>2016. évi 1. sz. módosítás (±)</v>
      </c>
      <c r="I4" s="212" t="str">
        <f>+E4</f>
        <v>2016. …….. Módisítás után</v>
      </c>
      <c r="J4" s="283"/>
    </row>
    <row r="5" spans="1:10" s="92" customFormat="1" ht="12" customHeight="1" thickBot="1">
      <c r="A5" s="89" t="s">
        <v>369</v>
      </c>
      <c r="B5" s="90" t="s">
        <v>370</v>
      </c>
      <c r="C5" s="91" t="s">
        <v>371</v>
      </c>
      <c r="D5" s="205" t="s">
        <v>372</v>
      </c>
      <c r="E5" s="205" t="s">
        <v>448</v>
      </c>
      <c r="F5" s="90" t="s">
        <v>387</v>
      </c>
      <c r="G5" s="91" t="s">
        <v>373</v>
      </c>
      <c r="H5" s="91" t="s">
        <v>374</v>
      </c>
      <c r="I5" s="266" t="s">
        <v>449</v>
      </c>
      <c r="J5" s="283"/>
    </row>
    <row r="6" spans="1:10" ht="12.75" customHeight="1">
      <c r="A6" s="93" t="s">
        <v>5</v>
      </c>
      <c r="B6" s="94" t="s">
        <v>262</v>
      </c>
      <c r="C6" s="76">
        <v>15312</v>
      </c>
      <c r="D6" s="76">
        <v>1594</v>
      </c>
      <c r="E6" s="244">
        <f>C6+D6</f>
        <v>16906</v>
      </c>
      <c r="F6" s="94" t="s">
        <v>43</v>
      </c>
      <c r="G6" s="76">
        <v>6032</v>
      </c>
      <c r="H6" s="76">
        <v>319</v>
      </c>
      <c r="I6" s="248">
        <f>G6+H6</f>
        <v>6351</v>
      </c>
      <c r="J6" s="283"/>
    </row>
    <row r="7" spans="1:10" ht="12.75" customHeight="1">
      <c r="A7" s="95" t="s">
        <v>6</v>
      </c>
      <c r="B7" s="96" t="s">
        <v>263</v>
      </c>
      <c r="C7" s="77">
        <v>1905</v>
      </c>
      <c r="D7" s="77"/>
      <c r="E7" s="244">
        <f aca="true" t="shared" si="0" ref="E7:E16">C7+D7</f>
        <v>1905</v>
      </c>
      <c r="F7" s="96" t="s">
        <v>101</v>
      </c>
      <c r="G7" s="77">
        <v>1420</v>
      </c>
      <c r="H7" s="77">
        <v>290</v>
      </c>
      <c r="I7" s="248">
        <f aca="true" t="shared" si="1" ref="I7:I17">G7+H7</f>
        <v>1710</v>
      </c>
      <c r="J7" s="283"/>
    </row>
    <row r="8" spans="1:10" ht="12.75" customHeight="1">
      <c r="A8" s="95" t="s">
        <v>7</v>
      </c>
      <c r="B8" s="96" t="s">
        <v>283</v>
      </c>
      <c r="C8" s="77"/>
      <c r="D8" s="77"/>
      <c r="E8" s="244">
        <f t="shared" si="0"/>
        <v>0</v>
      </c>
      <c r="F8" s="96" t="s">
        <v>125</v>
      </c>
      <c r="G8" s="77">
        <v>7751</v>
      </c>
      <c r="H8" s="77">
        <v>657</v>
      </c>
      <c r="I8" s="248">
        <f t="shared" si="1"/>
        <v>8408</v>
      </c>
      <c r="J8" s="283"/>
    </row>
    <row r="9" spans="1:10" ht="12.75" customHeight="1">
      <c r="A9" s="95" t="s">
        <v>8</v>
      </c>
      <c r="B9" s="96" t="s">
        <v>92</v>
      </c>
      <c r="C9" s="77">
        <v>2500</v>
      </c>
      <c r="D9" s="77"/>
      <c r="E9" s="244">
        <f t="shared" si="0"/>
        <v>2500</v>
      </c>
      <c r="F9" s="96" t="s">
        <v>102</v>
      </c>
      <c r="G9" s="77">
        <v>1200</v>
      </c>
      <c r="H9" s="77">
        <v>-680</v>
      </c>
      <c r="I9" s="248">
        <f t="shared" si="1"/>
        <v>520</v>
      </c>
      <c r="J9" s="283"/>
    </row>
    <row r="10" spans="1:10" ht="12.75" customHeight="1">
      <c r="A10" s="95" t="s">
        <v>9</v>
      </c>
      <c r="B10" s="97" t="s">
        <v>306</v>
      </c>
      <c r="C10" s="77">
        <v>470</v>
      </c>
      <c r="D10" s="77"/>
      <c r="E10" s="244">
        <f t="shared" si="0"/>
        <v>470</v>
      </c>
      <c r="F10" s="96" t="s">
        <v>103</v>
      </c>
      <c r="G10" s="77">
        <v>3544</v>
      </c>
      <c r="H10" s="77">
        <v>978</v>
      </c>
      <c r="I10" s="248">
        <f t="shared" si="1"/>
        <v>4522</v>
      </c>
      <c r="J10" s="283"/>
    </row>
    <row r="11" spans="1:10" ht="12.75" customHeight="1">
      <c r="A11" s="95" t="s">
        <v>10</v>
      </c>
      <c r="B11" s="96" t="s">
        <v>264</v>
      </c>
      <c r="C11" s="78"/>
      <c r="D11" s="78"/>
      <c r="E11" s="244">
        <f t="shared" si="0"/>
        <v>0</v>
      </c>
      <c r="F11" s="96" t="s">
        <v>35</v>
      </c>
      <c r="G11" s="77">
        <v>5340</v>
      </c>
      <c r="H11" s="77">
        <v>-1197</v>
      </c>
      <c r="I11" s="248">
        <f t="shared" si="1"/>
        <v>4143</v>
      </c>
      <c r="J11" s="283"/>
    </row>
    <row r="12" spans="1:10" ht="12.75" customHeight="1">
      <c r="A12" s="95" t="s">
        <v>11</v>
      </c>
      <c r="B12" s="96" t="s">
        <v>363</v>
      </c>
      <c r="C12" s="77"/>
      <c r="D12" s="77"/>
      <c r="E12" s="244">
        <f t="shared" si="0"/>
        <v>0</v>
      </c>
      <c r="F12" s="24"/>
      <c r="G12" s="77"/>
      <c r="H12" s="77"/>
      <c r="I12" s="248">
        <f t="shared" si="1"/>
        <v>0</v>
      </c>
      <c r="J12" s="283"/>
    </row>
    <row r="13" spans="1:10" ht="12.75" customHeight="1">
      <c r="A13" s="95" t="s">
        <v>12</v>
      </c>
      <c r="B13" s="24"/>
      <c r="C13" s="77"/>
      <c r="D13" s="77"/>
      <c r="E13" s="244">
        <f t="shared" si="0"/>
        <v>0</v>
      </c>
      <c r="F13" s="24"/>
      <c r="G13" s="77"/>
      <c r="H13" s="77"/>
      <c r="I13" s="248">
        <f t="shared" si="1"/>
        <v>0</v>
      </c>
      <c r="J13" s="283"/>
    </row>
    <row r="14" spans="1:10" ht="12.75" customHeight="1">
      <c r="A14" s="95" t="s">
        <v>13</v>
      </c>
      <c r="B14" s="152"/>
      <c r="C14" s="78"/>
      <c r="D14" s="78"/>
      <c r="E14" s="244">
        <f t="shared" si="0"/>
        <v>0</v>
      </c>
      <c r="F14" s="24"/>
      <c r="G14" s="77"/>
      <c r="H14" s="77"/>
      <c r="I14" s="248">
        <f t="shared" si="1"/>
        <v>0</v>
      </c>
      <c r="J14" s="283"/>
    </row>
    <row r="15" spans="1:10" ht="12.75" customHeight="1">
      <c r="A15" s="95" t="s">
        <v>14</v>
      </c>
      <c r="B15" s="24"/>
      <c r="C15" s="77"/>
      <c r="D15" s="77"/>
      <c r="E15" s="244">
        <f t="shared" si="0"/>
        <v>0</v>
      </c>
      <c r="F15" s="24"/>
      <c r="G15" s="77"/>
      <c r="H15" s="77"/>
      <c r="I15" s="248">
        <f t="shared" si="1"/>
        <v>0</v>
      </c>
      <c r="J15" s="283"/>
    </row>
    <row r="16" spans="1:10" ht="12.75" customHeight="1">
      <c r="A16" s="95" t="s">
        <v>15</v>
      </c>
      <c r="B16" s="24"/>
      <c r="C16" s="77"/>
      <c r="D16" s="77"/>
      <c r="E16" s="244">
        <f t="shared" si="0"/>
        <v>0</v>
      </c>
      <c r="F16" s="24"/>
      <c r="G16" s="77"/>
      <c r="H16" s="77"/>
      <c r="I16" s="248">
        <f t="shared" si="1"/>
        <v>0</v>
      </c>
      <c r="J16" s="283"/>
    </row>
    <row r="17" spans="1:10" ht="12.75" customHeight="1" thickBot="1">
      <c r="A17" s="95" t="s">
        <v>16</v>
      </c>
      <c r="B17" s="26"/>
      <c r="C17" s="79"/>
      <c r="D17" s="79"/>
      <c r="E17" s="245"/>
      <c r="F17" s="24"/>
      <c r="G17" s="79"/>
      <c r="H17" s="79"/>
      <c r="I17" s="248">
        <f t="shared" si="1"/>
        <v>0</v>
      </c>
      <c r="J17" s="283"/>
    </row>
    <row r="18" spans="1:10" ht="21.75" thickBot="1">
      <c r="A18" s="98" t="s">
        <v>17</v>
      </c>
      <c r="B18" s="32" t="s">
        <v>364</v>
      </c>
      <c r="C18" s="80">
        <f>SUM(C6:C17)</f>
        <v>20187</v>
      </c>
      <c r="D18" s="80">
        <f>SUM(D6:D17)</f>
        <v>1594</v>
      </c>
      <c r="E18" s="80">
        <f>SUM(E6:E17)</f>
        <v>21781</v>
      </c>
      <c r="F18" s="32" t="s">
        <v>270</v>
      </c>
      <c r="G18" s="80">
        <f>SUM(G6:G17)</f>
        <v>25287</v>
      </c>
      <c r="H18" s="80">
        <f>SUM(H6:H17)</f>
        <v>367</v>
      </c>
      <c r="I18" s="114">
        <f>SUM(I6:I17)</f>
        <v>25654</v>
      </c>
      <c r="J18" s="283"/>
    </row>
    <row r="19" spans="1:10" ht="12.75" customHeight="1">
      <c r="A19" s="99" t="s">
        <v>18</v>
      </c>
      <c r="B19" s="100" t="s">
        <v>267</v>
      </c>
      <c r="C19" s="179">
        <f>+C20+C21+C22+C23</f>
        <v>8000</v>
      </c>
      <c r="D19" s="179">
        <f>+D20+D21+D22+D23</f>
        <v>0</v>
      </c>
      <c r="E19" s="179">
        <f>+E20+E21+E22+E23</f>
        <v>8000</v>
      </c>
      <c r="F19" s="101" t="s">
        <v>109</v>
      </c>
      <c r="G19" s="81"/>
      <c r="H19" s="81"/>
      <c r="I19" s="249">
        <f>G19+H19</f>
        <v>0</v>
      </c>
      <c r="J19" s="283"/>
    </row>
    <row r="20" spans="1:10" ht="12.75" customHeight="1">
      <c r="A20" s="102" t="s">
        <v>19</v>
      </c>
      <c r="B20" s="101" t="s">
        <v>118</v>
      </c>
      <c r="C20" s="27">
        <v>8000</v>
      </c>
      <c r="D20" s="27"/>
      <c r="E20" s="246">
        <f>C20+D20</f>
        <v>8000</v>
      </c>
      <c r="F20" s="101" t="s">
        <v>269</v>
      </c>
      <c r="G20" s="27"/>
      <c r="H20" s="27"/>
      <c r="I20" s="250">
        <f aca="true" t="shared" si="2" ref="I20:I28">G20+H20</f>
        <v>0</v>
      </c>
      <c r="J20" s="283"/>
    </row>
    <row r="21" spans="1:10" ht="12.75" customHeight="1">
      <c r="A21" s="102" t="s">
        <v>20</v>
      </c>
      <c r="B21" s="101" t="s">
        <v>119</v>
      </c>
      <c r="C21" s="27"/>
      <c r="D21" s="27"/>
      <c r="E21" s="246">
        <f>C21+D21</f>
        <v>0</v>
      </c>
      <c r="F21" s="101" t="s">
        <v>83</v>
      </c>
      <c r="G21" s="27"/>
      <c r="H21" s="27"/>
      <c r="I21" s="250">
        <f t="shared" si="2"/>
        <v>0</v>
      </c>
      <c r="J21" s="283"/>
    </row>
    <row r="22" spans="1:10" ht="12.75" customHeight="1">
      <c r="A22" s="102" t="s">
        <v>21</v>
      </c>
      <c r="B22" s="101" t="s">
        <v>123</v>
      </c>
      <c r="C22" s="27"/>
      <c r="D22" s="27"/>
      <c r="E22" s="246">
        <f>C22+D22</f>
        <v>0</v>
      </c>
      <c r="F22" s="101" t="s">
        <v>84</v>
      </c>
      <c r="G22" s="27"/>
      <c r="H22" s="27"/>
      <c r="I22" s="250">
        <f t="shared" si="2"/>
        <v>0</v>
      </c>
      <c r="J22" s="283"/>
    </row>
    <row r="23" spans="1:10" ht="12.75" customHeight="1">
      <c r="A23" s="102" t="s">
        <v>22</v>
      </c>
      <c r="B23" s="101" t="s">
        <v>124</v>
      </c>
      <c r="C23" s="27"/>
      <c r="D23" s="27"/>
      <c r="E23" s="246">
        <f>C23+D23</f>
        <v>0</v>
      </c>
      <c r="F23" s="100" t="s">
        <v>126</v>
      </c>
      <c r="G23" s="27"/>
      <c r="H23" s="27"/>
      <c r="I23" s="250">
        <f t="shared" si="2"/>
        <v>0</v>
      </c>
      <c r="J23" s="283"/>
    </row>
    <row r="24" spans="1:10" ht="12.75" customHeight="1">
      <c r="A24" s="102" t="s">
        <v>23</v>
      </c>
      <c r="B24" s="101" t="s">
        <v>268</v>
      </c>
      <c r="C24" s="103">
        <f>+C25+C26</f>
        <v>0</v>
      </c>
      <c r="D24" s="103">
        <f>+D25+D26</f>
        <v>0</v>
      </c>
      <c r="E24" s="103">
        <f>+E25+E26</f>
        <v>0</v>
      </c>
      <c r="F24" s="101" t="s">
        <v>110</v>
      </c>
      <c r="G24" s="27"/>
      <c r="H24" s="27"/>
      <c r="I24" s="250">
        <f t="shared" si="2"/>
        <v>0</v>
      </c>
      <c r="J24" s="283"/>
    </row>
    <row r="25" spans="1:10" ht="12.75" customHeight="1">
      <c r="A25" s="99" t="s">
        <v>24</v>
      </c>
      <c r="B25" s="100" t="s">
        <v>265</v>
      </c>
      <c r="C25" s="81"/>
      <c r="D25" s="81"/>
      <c r="E25" s="247">
        <f>C25+D25</f>
        <v>0</v>
      </c>
      <c r="F25" s="94" t="s">
        <v>346</v>
      </c>
      <c r="G25" s="81"/>
      <c r="H25" s="81"/>
      <c r="I25" s="249">
        <f t="shared" si="2"/>
        <v>0</v>
      </c>
      <c r="J25" s="283"/>
    </row>
    <row r="26" spans="1:10" ht="12.75" customHeight="1">
      <c r="A26" s="102" t="s">
        <v>25</v>
      </c>
      <c r="B26" s="101" t="s">
        <v>266</v>
      </c>
      <c r="C26" s="27"/>
      <c r="D26" s="27"/>
      <c r="E26" s="246">
        <f>C26+D26</f>
        <v>0</v>
      </c>
      <c r="F26" s="96" t="s">
        <v>352</v>
      </c>
      <c r="G26" s="27"/>
      <c r="H26" s="27"/>
      <c r="I26" s="250">
        <f t="shared" si="2"/>
        <v>0</v>
      </c>
      <c r="J26" s="283"/>
    </row>
    <row r="27" spans="1:10" ht="12.75" customHeight="1">
      <c r="A27" s="95" t="s">
        <v>26</v>
      </c>
      <c r="B27" s="101" t="s">
        <v>442</v>
      </c>
      <c r="C27" s="27"/>
      <c r="D27" s="27"/>
      <c r="E27" s="246">
        <f>C27+D27</f>
        <v>0</v>
      </c>
      <c r="F27" s="96" t="s">
        <v>353</v>
      </c>
      <c r="G27" s="27"/>
      <c r="H27" s="27"/>
      <c r="I27" s="250">
        <f t="shared" si="2"/>
        <v>0</v>
      </c>
      <c r="J27" s="283"/>
    </row>
    <row r="28" spans="1:10" ht="12.75" customHeight="1" thickBot="1">
      <c r="A28" s="123" t="s">
        <v>27</v>
      </c>
      <c r="B28" s="100" t="s">
        <v>223</v>
      </c>
      <c r="C28" s="81"/>
      <c r="D28" s="81"/>
      <c r="E28" s="247">
        <f>C28+D28</f>
        <v>0</v>
      </c>
      <c r="F28" s="154"/>
      <c r="G28" s="81"/>
      <c r="H28" s="81"/>
      <c r="I28" s="249">
        <f t="shared" si="2"/>
        <v>0</v>
      </c>
      <c r="J28" s="283"/>
    </row>
    <row r="29" spans="1:10" ht="24" customHeight="1" thickBot="1">
      <c r="A29" s="98" t="s">
        <v>28</v>
      </c>
      <c r="B29" s="32" t="s">
        <v>365</v>
      </c>
      <c r="C29" s="80">
        <f>+C19+C24+C27+C28</f>
        <v>8000</v>
      </c>
      <c r="D29" s="80">
        <f>+D19+D24+D27+D28</f>
        <v>0</v>
      </c>
      <c r="E29" s="208">
        <f>+E19+E24+E27+E28</f>
        <v>8000</v>
      </c>
      <c r="F29" s="32" t="s">
        <v>367</v>
      </c>
      <c r="G29" s="80">
        <f>SUM(G19:G28)</f>
        <v>0</v>
      </c>
      <c r="H29" s="80">
        <f>SUM(H19:H28)</f>
        <v>0</v>
      </c>
      <c r="I29" s="114">
        <f>SUM(I19:I28)</f>
        <v>0</v>
      </c>
      <c r="J29" s="283"/>
    </row>
    <row r="30" spans="1:10" ht="13.5" thickBot="1">
      <c r="A30" s="98" t="s">
        <v>29</v>
      </c>
      <c r="B30" s="104" t="s">
        <v>366</v>
      </c>
      <c r="C30" s="267">
        <f>+C18+C29</f>
        <v>28187</v>
      </c>
      <c r="D30" s="267">
        <f>+D18+D29</f>
        <v>1594</v>
      </c>
      <c r="E30" s="268">
        <f>+E18+E29</f>
        <v>29781</v>
      </c>
      <c r="F30" s="104" t="s">
        <v>368</v>
      </c>
      <c r="G30" s="267">
        <f>+G18+G29</f>
        <v>25287</v>
      </c>
      <c r="H30" s="267">
        <f>+H18+H29</f>
        <v>367</v>
      </c>
      <c r="I30" s="268">
        <f>+I18+I29</f>
        <v>25654</v>
      </c>
      <c r="J30" s="283"/>
    </row>
    <row r="31" spans="1:10" ht="13.5" thickBot="1">
      <c r="A31" s="98" t="s">
        <v>30</v>
      </c>
      <c r="B31" s="104" t="s">
        <v>87</v>
      </c>
      <c r="C31" s="267">
        <f>IF(C18-G18&lt;0,G18-C18,"-")</f>
        <v>5100</v>
      </c>
      <c r="D31" s="267" t="str">
        <f>IF(D18-H18&lt;0,H18-D18,"-")</f>
        <v>-</v>
      </c>
      <c r="E31" s="268">
        <f>IF(E18-I18&lt;0,I18-E18,"-")</f>
        <v>3873</v>
      </c>
      <c r="F31" s="104" t="s">
        <v>88</v>
      </c>
      <c r="G31" s="267" t="str">
        <f>IF(C18-G18&gt;0,C18-G18,"-")</f>
        <v>-</v>
      </c>
      <c r="H31" s="267">
        <f>IF(D18-H18&gt;0,D18-H18,"-")</f>
        <v>1227</v>
      </c>
      <c r="I31" s="268" t="str">
        <f>IF(E18-I18&gt;0,E18-I18,"-")</f>
        <v>-</v>
      </c>
      <c r="J31" s="283"/>
    </row>
    <row r="32" spans="1:10" ht="13.5" thickBot="1">
      <c r="A32" s="98" t="s">
        <v>31</v>
      </c>
      <c r="B32" s="104" t="s">
        <v>457</v>
      </c>
      <c r="C32" s="267" t="str">
        <f>IF(C30-G30&lt;0,G30-C30,"-")</f>
        <v>-</v>
      </c>
      <c r="D32" s="267" t="str">
        <f>IF(D30-H30&lt;0,H30-D30,"-")</f>
        <v>-</v>
      </c>
      <c r="E32" s="267" t="str">
        <f>IF(E30-I30&lt;0,I30-E30,"-")</f>
        <v>-</v>
      </c>
      <c r="F32" s="104" t="s">
        <v>458</v>
      </c>
      <c r="G32" s="267">
        <f>IF(C30-G30&gt;0,C30-G30,"-")</f>
        <v>2900</v>
      </c>
      <c r="H32" s="267">
        <f>IF(D30-H30&gt;0,D30-H30,"-")</f>
        <v>1227</v>
      </c>
      <c r="I32" s="269">
        <f>IF(E30-I30&gt;0,E30-I30,"-")</f>
        <v>4127</v>
      </c>
      <c r="J32" s="283"/>
    </row>
    <row r="33" spans="2:6" ht="18.75">
      <c r="B33" s="284"/>
      <c r="C33" s="284"/>
      <c r="D33" s="284"/>
      <c r="E33" s="284"/>
      <c r="F33" s="284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70" zoomScaleNormal="70" zoomScaleSheetLayoutView="70" workbookViewId="0" topLeftCell="A1">
      <selection activeCell="H9" sqref="H9"/>
    </sheetView>
  </sheetViews>
  <sheetFormatPr defaultColWidth="9.00390625" defaultRowHeight="12.75"/>
  <cols>
    <col min="1" max="1" width="6.875" style="25" customWidth="1"/>
    <col min="2" max="2" width="49.875" style="41" customWidth="1"/>
    <col min="3" max="5" width="15.50390625" style="25" customWidth="1"/>
    <col min="6" max="6" width="49.875" style="25" customWidth="1"/>
    <col min="7" max="9" width="15.50390625" style="25" customWidth="1"/>
    <col min="10" max="10" width="4.875" style="25" customWidth="1"/>
    <col min="11" max="16384" width="9.375" style="25" customWidth="1"/>
  </cols>
  <sheetData>
    <row r="1" spans="2:10" ht="31.5">
      <c r="B1" s="82" t="s">
        <v>86</v>
      </c>
      <c r="C1" s="83"/>
      <c r="D1" s="83"/>
      <c r="E1" s="83"/>
      <c r="F1" s="83"/>
      <c r="G1" s="83"/>
      <c r="H1" s="83"/>
      <c r="I1" s="83"/>
      <c r="J1" s="283" t="s">
        <v>388</v>
      </c>
    </row>
    <row r="2" spans="7:10" ht="14.25" thickBot="1">
      <c r="G2" s="84"/>
      <c r="H2" s="84"/>
      <c r="I2" s="84" t="e">
        <f>'2.1.sz.mell  '!I2</f>
        <v>#REF!</v>
      </c>
      <c r="J2" s="283"/>
    </row>
    <row r="3" spans="1:10" ht="13.5" customHeight="1" thickBot="1">
      <c r="A3" s="281" t="s">
        <v>44</v>
      </c>
      <c r="B3" s="85" t="s">
        <v>37</v>
      </c>
      <c r="C3" s="86"/>
      <c r="D3" s="203"/>
      <c r="E3" s="203"/>
      <c r="F3" s="85" t="s">
        <v>38</v>
      </c>
      <c r="G3" s="87"/>
      <c r="H3" s="210"/>
      <c r="I3" s="211"/>
      <c r="J3" s="283"/>
    </row>
    <row r="4" spans="1:10" s="88" customFormat="1" ht="24.75" thickBot="1">
      <c r="A4" s="282"/>
      <c r="B4" s="42" t="s">
        <v>42</v>
      </c>
      <c r="C4" s="43" t="str">
        <f>+CONCATENATE('1.1.sz.mell.'!C3," eredeti előirányzat")</f>
        <v>2016. évi eredeti előirányzat</v>
      </c>
      <c r="D4" s="204" t="str">
        <f>+CONCATENATE('1.1.sz.mell.'!C3," 1. sz. módosítás (±)")</f>
        <v>2016. évi 1. sz. módosítás (±)</v>
      </c>
      <c r="E4" s="204" t="str">
        <f>+CONCATENATE(LEFT('1.1.sz.mell.'!C3,4),". …….. Módisítás után")</f>
        <v>2016. …….. Módisítás után</v>
      </c>
      <c r="F4" s="42" t="s">
        <v>42</v>
      </c>
      <c r="G4" s="43" t="str">
        <f>+C4</f>
        <v>2016. évi eredeti előirányzat</v>
      </c>
      <c r="H4" s="43" t="str">
        <f>+D4</f>
        <v>2016. évi 1. sz. módosítás (±)</v>
      </c>
      <c r="I4" s="212" t="str">
        <f>+E4</f>
        <v>2016. …….. Módisítás után</v>
      </c>
      <c r="J4" s="283"/>
    </row>
    <row r="5" spans="1:10" s="88" customFormat="1" ht="13.5" thickBot="1">
      <c r="A5" s="89" t="s">
        <v>369</v>
      </c>
      <c r="B5" s="90" t="s">
        <v>370</v>
      </c>
      <c r="C5" s="91" t="s">
        <v>371</v>
      </c>
      <c r="D5" s="205" t="s">
        <v>372</v>
      </c>
      <c r="E5" s="205" t="s">
        <v>448</v>
      </c>
      <c r="F5" s="90" t="s">
        <v>387</v>
      </c>
      <c r="G5" s="91" t="s">
        <v>373</v>
      </c>
      <c r="H5" s="91" t="s">
        <v>374</v>
      </c>
      <c r="I5" s="266" t="s">
        <v>449</v>
      </c>
      <c r="J5" s="283"/>
    </row>
    <row r="6" spans="1:10" ht="12.75" customHeight="1">
      <c r="A6" s="93" t="s">
        <v>5</v>
      </c>
      <c r="B6" s="94" t="s">
        <v>271</v>
      </c>
      <c r="C6" s="76"/>
      <c r="D6" s="76"/>
      <c r="E6" s="244">
        <f>C6+D6</f>
        <v>0</v>
      </c>
      <c r="F6" s="94" t="s">
        <v>120</v>
      </c>
      <c r="G6" s="76">
        <v>2900</v>
      </c>
      <c r="H6" s="215">
        <v>-84</v>
      </c>
      <c r="I6" s="251">
        <f>G6+H6</f>
        <v>2816</v>
      </c>
      <c r="J6" s="283"/>
    </row>
    <row r="7" spans="1:10" ht="12.75">
      <c r="A7" s="95" t="s">
        <v>6</v>
      </c>
      <c r="B7" s="96" t="s">
        <v>272</v>
      </c>
      <c r="C7" s="77"/>
      <c r="D7" s="77"/>
      <c r="E7" s="244">
        <f aca="true" t="shared" si="0" ref="E7:E16">C7+D7</f>
        <v>0</v>
      </c>
      <c r="F7" s="96" t="s">
        <v>277</v>
      </c>
      <c r="G7" s="77"/>
      <c r="H7" s="77"/>
      <c r="I7" s="252">
        <f aca="true" t="shared" si="1" ref="I7:I29">G7+H7</f>
        <v>0</v>
      </c>
      <c r="J7" s="283"/>
    </row>
    <row r="8" spans="1:10" ht="12.75" customHeight="1">
      <c r="A8" s="95" t="s">
        <v>7</v>
      </c>
      <c r="B8" s="96" t="s">
        <v>1</v>
      </c>
      <c r="C8" s="77"/>
      <c r="D8" s="77"/>
      <c r="E8" s="244">
        <f t="shared" si="0"/>
        <v>0</v>
      </c>
      <c r="F8" s="96" t="s">
        <v>105</v>
      </c>
      <c r="G8" s="77"/>
      <c r="H8" s="77">
        <v>235</v>
      </c>
      <c r="I8" s="252">
        <f t="shared" si="1"/>
        <v>235</v>
      </c>
      <c r="J8" s="283"/>
    </row>
    <row r="9" spans="1:10" ht="12.75" customHeight="1">
      <c r="A9" s="95" t="s">
        <v>8</v>
      </c>
      <c r="B9" s="96" t="s">
        <v>273</v>
      </c>
      <c r="C9" s="77"/>
      <c r="D9" s="77"/>
      <c r="E9" s="244">
        <f t="shared" si="0"/>
        <v>0</v>
      </c>
      <c r="F9" s="96" t="s">
        <v>278</v>
      </c>
      <c r="G9" s="77"/>
      <c r="H9" s="77"/>
      <c r="I9" s="252">
        <f t="shared" si="1"/>
        <v>0</v>
      </c>
      <c r="J9" s="283"/>
    </row>
    <row r="10" spans="1:10" ht="12.75" customHeight="1">
      <c r="A10" s="95" t="s">
        <v>9</v>
      </c>
      <c r="B10" s="96" t="s">
        <v>274</v>
      </c>
      <c r="C10" s="77"/>
      <c r="D10" s="77"/>
      <c r="E10" s="244">
        <f t="shared" si="0"/>
        <v>0</v>
      </c>
      <c r="F10" s="96" t="s">
        <v>122</v>
      </c>
      <c r="G10" s="77"/>
      <c r="H10" s="77"/>
      <c r="I10" s="252">
        <f t="shared" si="1"/>
        <v>0</v>
      </c>
      <c r="J10" s="283"/>
    </row>
    <row r="11" spans="1:10" ht="12.75" customHeight="1">
      <c r="A11" s="95" t="s">
        <v>10</v>
      </c>
      <c r="B11" s="96" t="s">
        <v>275</v>
      </c>
      <c r="C11" s="78"/>
      <c r="D11" s="78"/>
      <c r="E11" s="244">
        <f t="shared" si="0"/>
        <v>0</v>
      </c>
      <c r="F11" s="155"/>
      <c r="G11" s="77"/>
      <c r="H11" s="77"/>
      <c r="I11" s="252">
        <f t="shared" si="1"/>
        <v>0</v>
      </c>
      <c r="J11" s="283"/>
    </row>
    <row r="12" spans="1:10" ht="12.75" customHeight="1">
      <c r="A12" s="95" t="s">
        <v>11</v>
      </c>
      <c r="B12" s="24"/>
      <c r="C12" s="77"/>
      <c r="D12" s="77"/>
      <c r="E12" s="244">
        <f t="shared" si="0"/>
        <v>0</v>
      </c>
      <c r="F12" s="155"/>
      <c r="G12" s="77"/>
      <c r="H12" s="77"/>
      <c r="I12" s="252">
        <f t="shared" si="1"/>
        <v>0</v>
      </c>
      <c r="J12" s="283"/>
    </row>
    <row r="13" spans="1:10" ht="12.75" customHeight="1">
      <c r="A13" s="95" t="s">
        <v>12</v>
      </c>
      <c r="B13" s="24"/>
      <c r="C13" s="77"/>
      <c r="D13" s="77"/>
      <c r="E13" s="244">
        <f t="shared" si="0"/>
        <v>0</v>
      </c>
      <c r="F13" s="156"/>
      <c r="G13" s="77"/>
      <c r="H13" s="77"/>
      <c r="I13" s="252">
        <f t="shared" si="1"/>
        <v>0</v>
      </c>
      <c r="J13" s="283"/>
    </row>
    <row r="14" spans="1:10" ht="12.75" customHeight="1">
      <c r="A14" s="95" t="s">
        <v>13</v>
      </c>
      <c r="B14" s="153"/>
      <c r="C14" s="78"/>
      <c r="D14" s="78"/>
      <c r="E14" s="244">
        <f t="shared" si="0"/>
        <v>0</v>
      </c>
      <c r="F14" s="155"/>
      <c r="G14" s="77"/>
      <c r="H14" s="77"/>
      <c r="I14" s="252">
        <f t="shared" si="1"/>
        <v>0</v>
      </c>
      <c r="J14" s="283"/>
    </row>
    <row r="15" spans="1:10" ht="12.75">
      <c r="A15" s="95" t="s">
        <v>14</v>
      </c>
      <c r="B15" s="24"/>
      <c r="C15" s="78"/>
      <c r="D15" s="78"/>
      <c r="E15" s="244">
        <f t="shared" si="0"/>
        <v>0</v>
      </c>
      <c r="F15" s="155"/>
      <c r="G15" s="77"/>
      <c r="H15" s="77"/>
      <c r="I15" s="252">
        <f t="shared" si="1"/>
        <v>0</v>
      </c>
      <c r="J15" s="283"/>
    </row>
    <row r="16" spans="1:10" ht="12.75" customHeight="1" thickBot="1">
      <c r="A16" s="123" t="s">
        <v>15</v>
      </c>
      <c r="B16" s="154"/>
      <c r="C16" s="125"/>
      <c r="D16" s="125"/>
      <c r="E16" s="244">
        <f t="shared" si="0"/>
        <v>0</v>
      </c>
      <c r="F16" s="124" t="s">
        <v>35</v>
      </c>
      <c r="G16" s="213"/>
      <c r="H16" s="213"/>
      <c r="I16" s="253">
        <f t="shared" si="1"/>
        <v>0</v>
      </c>
      <c r="J16" s="283"/>
    </row>
    <row r="17" spans="1:10" ht="15.75" customHeight="1" thickBot="1">
      <c r="A17" s="98" t="s">
        <v>16</v>
      </c>
      <c r="B17" s="32" t="s">
        <v>284</v>
      </c>
      <c r="C17" s="80">
        <f>+C6+C8+C9+C11+C12+C13+C14+C15+C16</f>
        <v>0</v>
      </c>
      <c r="D17" s="80">
        <f>+D6+D8+D9+D11+D12+D13+D14+D15+D16</f>
        <v>0</v>
      </c>
      <c r="E17" s="80">
        <f>+E6+E8+E9+E11+E12+E13+E14+E15+E16</f>
        <v>0</v>
      </c>
      <c r="F17" s="32" t="s">
        <v>285</v>
      </c>
      <c r="G17" s="80">
        <f>+G6+G8+G10+G11+G12+G13+G14+G15+G16</f>
        <v>2900</v>
      </c>
      <c r="H17" s="80">
        <f>+H6+H8+H10+H11+H12+H13+H14+H15+H16</f>
        <v>151</v>
      </c>
      <c r="I17" s="114">
        <f>+I6+I8+I10+I11+I12+I13+I14+I15+I16</f>
        <v>3051</v>
      </c>
      <c r="J17" s="283"/>
    </row>
    <row r="18" spans="1:10" ht="12.75" customHeight="1">
      <c r="A18" s="93" t="s">
        <v>17</v>
      </c>
      <c r="B18" s="106" t="s">
        <v>138</v>
      </c>
      <c r="C18" s="113">
        <f>+C19+C20+C21+C22+C23</f>
        <v>0</v>
      </c>
      <c r="D18" s="113">
        <f>+D19+D20+D21+D22+D23</f>
        <v>0</v>
      </c>
      <c r="E18" s="113">
        <f>+E19+E20+E21+E22+E23</f>
        <v>0</v>
      </c>
      <c r="F18" s="101" t="s">
        <v>109</v>
      </c>
      <c r="G18" s="214"/>
      <c r="H18" s="214"/>
      <c r="I18" s="254">
        <f t="shared" si="1"/>
        <v>0</v>
      </c>
      <c r="J18" s="283"/>
    </row>
    <row r="19" spans="1:10" ht="12.75" customHeight="1">
      <c r="A19" s="95" t="s">
        <v>18</v>
      </c>
      <c r="B19" s="107" t="s">
        <v>127</v>
      </c>
      <c r="C19" s="27"/>
      <c r="D19" s="27"/>
      <c r="E19" s="246">
        <f aca="true" t="shared" si="2" ref="E19:E29">C19+D19</f>
        <v>0</v>
      </c>
      <c r="F19" s="101" t="s">
        <v>112</v>
      </c>
      <c r="G19" s="27"/>
      <c r="H19" s="27"/>
      <c r="I19" s="250">
        <f t="shared" si="1"/>
        <v>0</v>
      </c>
      <c r="J19" s="283"/>
    </row>
    <row r="20" spans="1:10" ht="12.75" customHeight="1">
      <c r="A20" s="93" t="s">
        <v>19</v>
      </c>
      <c r="B20" s="107" t="s">
        <v>128</v>
      </c>
      <c r="C20" s="27"/>
      <c r="D20" s="27"/>
      <c r="E20" s="246">
        <f t="shared" si="2"/>
        <v>0</v>
      </c>
      <c r="F20" s="101" t="s">
        <v>83</v>
      </c>
      <c r="G20" s="27"/>
      <c r="H20" s="27"/>
      <c r="I20" s="250">
        <f t="shared" si="1"/>
        <v>0</v>
      </c>
      <c r="J20" s="283"/>
    </row>
    <row r="21" spans="1:10" ht="12.75" customHeight="1">
      <c r="A21" s="95" t="s">
        <v>20</v>
      </c>
      <c r="B21" s="107" t="s">
        <v>129</v>
      </c>
      <c r="C21" s="27"/>
      <c r="D21" s="27"/>
      <c r="E21" s="246">
        <f t="shared" si="2"/>
        <v>0</v>
      </c>
      <c r="F21" s="101" t="s">
        <v>84</v>
      </c>
      <c r="G21" s="27"/>
      <c r="H21" s="27"/>
      <c r="I21" s="250">
        <f t="shared" si="1"/>
        <v>0</v>
      </c>
      <c r="J21" s="283"/>
    </row>
    <row r="22" spans="1:10" ht="12.75" customHeight="1">
      <c r="A22" s="93" t="s">
        <v>21</v>
      </c>
      <c r="B22" s="107" t="s">
        <v>130</v>
      </c>
      <c r="C22" s="27"/>
      <c r="D22" s="27"/>
      <c r="E22" s="246">
        <f t="shared" si="2"/>
        <v>0</v>
      </c>
      <c r="F22" s="100" t="s">
        <v>126</v>
      </c>
      <c r="G22" s="27"/>
      <c r="H22" s="27"/>
      <c r="I22" s="250">
        <f t="shared" si="1"/>
        <v>0</v>
      </c>
      <c r="J22" s="283"/>
    </row>
    <row r="23" spans="1:10" ht="12.75" customHeight="1">
      <c r="A23" s="95" t="s">
        <v>22</v>
      </c>
      <c r="B23" s="108" t="s">
        <v>131</v>
      </c>
      <c r="C23" s="27"/>
      <c r="D23" s="27"/>
      <c r="E23" s="246">
        <f t="shared" si="2"/>
        <v>0</v>
      </c>
      <c r="F23" s="101" t="s">
        <v>113</v>
      </c>
      <c r="G23" s="27"/>
      <c r="H23" s="27"/>
      <c r="I23" s="250">
        <f t="shared" si="1"/>
        <v>0</v>
      </c>
      <c r="J23" s="283"/>
    </row>
    <row r="24" spans="1:10" ht="12.75" customHeight="1">
      <c r="A24" s="93" t="s">
        <v>23</v>
      </c>
      <c r="B24" s="109" t="s">
        <v>132</v>
      </c>
      <c r="C24" s="103">
        <f>+C25+C26+C27+C28+C29</f>
        <v>0</v>
      </c>
      <c r="D24" s="103">
        <f>+D25+D26+D27+D28+D29</f>
        <v>0</v>
      </c>
      <c r="E24" s="103">
        <f>+E25+E26+E27+E28+E29</f>
        <v>0</v>
      </c>
      <c r="F24" s="110" t="s">
        <v>111</v>
      </c>
      <c r="G24" s="27"/>
      <c r="H24" s="27"/>
      <c r="I24" s="250">
        <f t="shared" si="1"/>
        <v>0</v>
      </c>
      <c r="J24" s="283"/>
    </row>
    <row r="25" spans="1:10" ht="12.75" customHeight="1">
      <c r="A25" s="95" t="s">
        <v>24</v>
      </c>
      <c r="B25" s="108" t="s">
        <v>133</v>
      </c>
      <c r="C25" s="27"/>
      <c r="D25" s="27"/>
      <c r="E25" s="246">
        <f t="shared" si="2"/>
        <v>0</v>
      </c>
      <c r="F25" s="110" t="s">
        <v>279</v>
      </c>
      <c r="G25" s="27"/>
      <c r="H25" s="27"/>
      <c r="I25" s="250">
        <f t="shared" si="1"/>
        <v>0</v>
      </c>
      <c r="J25" s="283"/>
    </row>
    <row r="26" spans="1:10" ht="12.75" customHeight="1">
      <c r="A26" s="93" t="s">
        <v>25</v>
      </c>
      <c r="B26" s="108" t="s">
        <v>134</v>
      </c>
      <c r="C26" s="27"/>
      <c r="D26" s="27"/>
      <c r="E26" s="246">
        <f t="shared" si="2"/>
        <v>0</v>
      </c>
      <c r="F26" s="105"/>
      <c r="G26" s="27"/>
      <c r="H26" s="27"/>
      <c r="I26" s="250">
        <f t="shared" si="1"/>
        <v>0</v>
      </c>
      <c r="J26" s="283"/>
    </row>
    <row r="27" spans="1:10" ht="12.75" customHeight="1">
      <c r="A27" s="95" t="s">
        <v>26</v>
      </c>
      <c r="B27" s="107" t="s">
        <v>135</v>
      </c>
      <c r="C27" s="27"/>
      <c r="D27" s="27"/>
      <c r="E27" s="246">
        <f t="shared" si="2"/>
        <v>0</v>
      </c>
      <c r="F27" s="30"/>
      <c r="G27" s="27"/>
      <c r="H27" s="27"/>
      <c r="I27" s="250">
        <f t="shared" si="1"/>
        <v>0</v>
      </c>
      <c r="J27" s="283"/>
    </row>
    <row r="28" spans="1:10" ht="12.75" customHeight="1">
      <c r="A28" s="93" t="s">
        <v>27</v>
      </c>
      <c r="B28" s="111" t="s">
        <v>136</v>
      </c>
      <c r="C28" s="27"/>
      <c r="D28" s="27"/>
      <c r="E28" s="246">
        <f t="shared" si="2"/>
        <v>0</v>
      </c>
      <c r="F28" s="24"/>
      <c r="G28" s="27"/>
      <c r="H28" s="27"/>
      <c r="I28" s="250">
        <f t="shared" si="1"/>
        <v>0</v>
      </c>
      <c r="J28" s="283"/>
    </row>
    <row r="29" spans="1:10" ht="12.75" customHeight="1" thickBot="1">
      <c r="A29" s="95" t="s">
        <v>28</v>
      </c>
      <c r="B29" s="112" t="s">
        <v>137</v>
      </c>
      <c r="C29" s="27"/>
      <c r="D29" s="27"/>
      <c r="E29" s="246">
        <f t="shared" si="2"/>
        <v>0</v>
      </c>
      <c r="F29" s="30"/>
      <c r="G29" s="27"/>
      <c r="H29" s="27"/>
      <c r="I29" s="250">
        <f t="shared" si="1"/>
        <v>0</v>
      </c>
      <c r="J29" s="283"/>
    </row>
    <row r="30" spans="1:10" ht="21.75" customHeight="1" thickBot="1">
      <c r="A30" s="98" t="s">
        <v>29</v>
      </c>
      <c r="B30" s="32" t="s">
        <v>276</v>
      </c>
      <c r="C30" s="80">
        <f>+C18+C24</f>
        <v>0</v>
      </c>
      <c r="D30" s="80">
        <f>+D18+D24</f>
        <v>0</v>
      </c>
      <c r="E30" s="80">
        <f>+E18+E24</f>
        <v>0</v>
      </c>
      <c r="F30" s="32" t="s">
        <v>280</v>
      </c>
      <c r="G30" s="80">
        <f>SUM(G18:G29)</f>
        <v>0</v>
      </c>
      <c r="H30" s="80">
        <f>SUM(H18:H29)</f>
        <v>0</v>
      </c>
      <c r="I30" s="114">
        <f>SUM(I18:I29)</f>
        <v>0</v>
      </c>
      <c r="J30" s="283"/>
    </row>
    <row r="31" spans="1:10" ht="13.5" thickBot="1">
      <c r="A31" s="98" t="s">
        <v>30</v>
      </c>
      <c r="B31" s="104" t="s">
        <v>281</v>
      </c>
      <c r="C31" s="267">
        <f>+C17+C30</f>
        <v>0</v>
      </c>
      <c r="D31" s="267">
        <f>+D17+D30</f>
        <v>0</v>
      </c>
      <c r="E31" s="268">
        <f>+E17+E30</f>
        <v>0</v>
      </c>
      <c r="F31" s="104" t="s">
        <v>282</v>
      </c>
      <c r="G31" s="267">
        <f>+G17+G30</f>
        <v>2900</v>
      </c>
      <c r="H31" s="267">
        <f>+H17+H30</f>
        <v>151</v>
      </c>
      <c r="I31" s="268">
        <f>+I17+I30</f>
        <v>3051</v>
      </c>
      <c r="J31" s="283"/>
    </row>
    <row r="32" spans="1:10" ht="13.5" thickBot="1">
      <c r="A32" s="98" t="s">
        <v>31</v>
      </c>
      <c r="B32" s="104" t="s">
        <v>87</v>
      </c>
      <c r="C32" s="267">
        <f>IF(C17-G17&lt;0,G17-C17,"-")</f>
        <v>2900</v>
      </c>
      <c r="D32" s="267">
        <f>IF(D17-H17&lt;0,H17-D17,"-")</f>
        <v>151</v>
      </c>
      <c r="E32" s="268">
        <f>IF(E17-I17&lt;0,I17-E17,"-")</f>
        <v>3051</v>
      </c>
      <c r="F32" s="104" t="s">
        <v>88</v>
      </c>
      <c r="G32" s="267" t="str">
        <f>IF(C17-G17&gt;0,C17-G17,"-")</f>
        <v>-</v>
      </c>
      <c r="H32" s="267" t="str">
        <f>IF(D17-H17&gt;0,D17-H17,"-")</f>
        <v>-</v>
      </c>
      <c r="I32" s="268" t="str">
        <f>IF(E17-I17&gt;0,E17-I17,"-")</f>
        <v>-</v>
      </c>
      <c r="J32" s="283"/>
    </row>
    <row r="33" spans="1:10" ht="13.5" thickBot="1">
      <c r="A33" s="98" t="s">
        <v>32</v>
      </c>
      <c r="B33" s="104" t="s">
        <v>457</v>
      </c>
      <c r="C33" s="267">
        <f>IF(C31-G31&lt;0,G31-C31,"-")</f>
        <v>2900</v>
      </c>
      <c r="D33" s="267">
        <f>IF(D31-H31&lt;0,H31-D31,"-")</f>
        <v>151</v>
      </c>
      <c r="E33" s="267">
        <f>IF(E31-I31&lt;0,I31-E31,"-")</f>
        <v>3051</v>
      </c>
      <c r="F33" s="104" t="s">
        <v>458</v>
      </c>
      <c r="G33" s="267" t="str">
        <f>IF(C31-G31&gt;0,C31-G31,"-")</f>
        <v>-</v>
      </c>
      <c r="H33" s="267" t="str">
        <f>IF(D31-H31&gt;0,D31-H31,"-")</f>
        <v>-</v>
      </c>
      <c r="I33" s="269" t="str">
        <f>IF(E31-I31&gt;0,E31-I31,"-")</f>
        <v>-</v>
      </c>
      <c r="J33" s="283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tabSelected="1" zoomScalePageLayoutView="0" workbookViewId="0" topLeftCell="A9">
      <selection activeCell="C37" sqref="C3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6" t="s">
        <v>447</v>
      </c>
      <c r="B1" s="48"/>
      <c r="C1" s="48"/>
      <c r="D1" s="48"/>
      <c r="E1" s="217" t="s">
        <v>82</v>
      </c>
    </row>
    <row r="2" spans="1:5" ht="12.75">
      <c r="A2" s="48"/>
      <c r="B2" s="48"/>
      <c r="C2" s="48"/>
      <c r="D2" s="48"/>
      <c r="E2" s="48"/>
    </row>
    <row r="3" spans="1:5" ht="12.75">
      <c r="A3" s="218"/>
      <c r="B3" s="219"/>
      <c r="C3" s="218"/>
      <c r="D3" s="220"/>
      <c r="E3" s="219"/>
    </row>
    <row r="4" spans="1:5" ht="15.75">
      <c r="A4" s="50" t="str">
        <f>+ÖSSZEFÜGGÉSEK!A6</f>
        <v>2016. évi eredeti előirányzat BEVÉTELEK</v>
      </c>
      <c r="B4" s="221"/>
      <c r="C4" s="222"/>
      <c r="D4" s="220"/>
      <c r="E4" s="219"/>
    </row>
    <row r="5" spans="1:5" ht="12.75">
      <c r="A5" s="218"/>
      <c r="B5" s="219"/>
      <c r="C5" s="218"/>
      <c r="D5" s="220"/>
      <c r="E5" s="219"/>
    </row>
    <row r="6" spans="1:5" ht="12.75">
      <c r="A6" s="218" t="s">
        <v>410</v>
      </c>
      <c r="B6" s="219">
        <f>+'1.1.sz.mell.'!C63</f>
        <v>20187</v>
      </c>
      <c r="C6" s="218" t="s">
        <v>389</v>
      </c>
      <c r="D6" s="220">
        <f>+'2.1.sz.mell  '!C18+'2.2.sz.mell  '!C17</f>
        <v>20187</v>
      </c>
      <c r="E6" s="219">
        <f>+B6-D6</f>
        <v>0</v>
      </c>
    </row>
    <row r="7" spans="1:5" ht="12.75">
      <c r="A7" s="218" t="s">
        <v>426</v>
      </c>
      <c r="B7" s="219">
        <f>+'1.1.sz.mell.'!C87</f>
        <v>8000</v>
      </c>
      <c r="C7" s="218" t="s">
        <v>395</v>
      </c>
      <c r="D7" s="220">
        <f>+'2.1.sz.mell  '!C29+'2.2.sz.mell  '!C30</f>
        <v>8000</v>
      </c>
      <c r="E7" s="219">
        <f>+B7-D7</f>
        <v>0</v>
      </c>
    </row>
    <row r="8" spans="1:5" ht="12.75">
      <c r="A8" s="218" t="s">
        <v>427</v>
      </c>
      <c r="B8" s="219">
        <f>+'1.1.sz.mell.'!C88</f>
        <v>28187</v>
      </c>
      <c r="C8" s="218" t="s">
        <v>396</v>
      </c>
      <c r="D8" s="220">
        <f>+'2.1.sz.mell  '!C30+'2.2.sz.mell  '!C31</f>
        <v>28187</v>
      </c>
      <c r="E8" s="219">
        <f>+B8-D8</f>
        <v>0</v>
      </c>
    </row>
    <row r="9" spans="1:5" ht="12.75">
      <c r="A9" s="218"/>
      <c r="B9" s="219"/>
      <c r="C9" s="218"/>
      <c r="D9" s="220"/>
      <c r="E9" s="219"/>
    </row>
    <row r="10" spans="1:5" ht="15.75">
      <c r="A10" s="50" t="str">
        <f>+ÖSSZEFÜGGÉSEK!A13</f>
        <v>2016. évi előirányzat módosítások BEVÉTELEK</v>
      </c>
      <c r="B10" s="221"/>
      <c r="C10" s="222"/>
      <c r="D10" s="220"/>
      <c r="E10" s="219"/>
    </row>
    <row r="11" spans="1:5" ht="12.75">
      <c r="A11" s="218"/>
      <c r="B11" s="219"/>
      <c r="C11" s="218"/>
      <c r="D11" s="220"/>
      <c r="E11" s="219"/>
    </row>
    <row r="12" spans="1:5" ht="12.75">
      <c r="A12" s="218" t="s">
        <v>411</v>
      </c>
      <c r="B12" s="219">
        <f>+'1.1.sz.mell.'!D63</f>
        <v>1594</v>
      </c>
      <c r="C12" s="218" t="s">
        <v>390</v>
      </c>
      <c r="D12" s="220">
        <f>+'2.1.sz.mell  '!D18+'2.2.sz.mell  '!D17</f>
        <v>1594</v>
      </c>
      <c r="E12" s="219">
        <f>+B12-D12</f>
        <v>0</v>
      </c>
    </row>
    <row r="13" spans="1:5" ht="12.75">
      <c r="A13" s="218" t="s">
        <v>412</v>
      </c>
      <c r="B13" s="219">
        <f>+'1.1.sz.mell.'!D87</f>
        <v>0</v>
      </c>
      <c r="C13" s="218" t="s">
        <v>397</v>
      </c>
      <c r="D13" s="220">
        <f>+'2.1.sz.mell  '!D29+'2.2.sz.mell  '!D30</f>
        <v>0</v>
      </c>
      <c r="E13" s="219">
        <f>+B13-D13</f>
        <v>0</v>
      </c>
    </row>
    <row r="14" spans="1:5" ht="12.75">
      <c r="A14" s="218" t="s">
        <v>413</v>
      </c>
      <c r="B14" s="219">
        <f>+'1.1.sz.mell.'!D88</f>
        <v>1594</v>
      </c>
      <c r="C14" s="218" t="s">
        <v>398</v>
      </c>
      <c r="D14" s="220">
        <f>+'2.1.sz.mell  '!D30+'2.2.sz.mell  '!D31</f>
        <v>1594</v>
      </c>
      <c r="E14" s="219">
        <f>+B14-D14</f>
        <v>0</v>
      </c>
    </row>
    <row r="15" spans="1:5" ht="12.75">
      <c r="A15" s="218"/>
      <c r="B15" s="219"/>
      <c r="C15" s="218"/>
      <c r="D15" s="220"/>
      <c r="E15" s="219"/>
    </row>
    <row r="16" spans="1:5" ht="14.25">
      <c r="A16" s="223" t="str">
        <f>+ÖSSZEFÜGGÉSEK!A19</f>
        <v>2016. módosítás utáni módosított előrirányzatok BEVÉTELEK</v>
      </c>
      <c r="B16" s="49"/>
      <c r="C16" s="222"/>
      <c r="D16" s="220"/>
      <c r="E16" s="219"/>
    </row>
    <row r="17" spans="1:5" ht="12.75">
      <c r="A17" s="218"/>
      <c r="B17" s="219"/>
      <c r="C17" s="218"/>
      <c r="D17" s="220"/>
      <c r="E17" s="219"/>
    </row>
    <row r="18" spans="1:5" ht="12.75">
      <c r="A18" s="218" t="s">
        <v>414</v>
      </c>
      <c r="B18" s="219">
        <f>+'1.1.sz.mell.'!E63</f>
        <v>21781</v>
      </c>
      <c r="C18" s="218" t="s">
        <v>391</v>
      </c>
      <c r="D18" s="220">
        <f>+'2.1.sz.mell  '!E18+'2.2.sz.mell  '!E17</f>
        <v>21781</v>
      </c>
      <c r="E18" s="219">
        <f>+B18-D18</f>
        <v>0</v>
      </c>
    </row>
    <row r="19" spans="1:5" ht="12.75">
      <c r="A19" s="218" t="s">
        <v>415</v>
      </c>
      <c r="B19" s="219">
        <f>+'1.1.sz.mell.'!E87</f>
        <v>8000</v>
      </c>
      <c r="C19" s="218" t="s">
        <v>399</v>
      </c>
      <c r="D19" s="220">
        <f>+'2.1.sz.mell  '!E29+'2.2.sz.mell  '!E30</f>
        <v>8000</v>
      </c>
      <c r="E19" s="219">
        <f>+B19-D19</f>
        <v>0</v>
      </c>
    </row>
    <row r="20" spans="1:5" ht="12.75">
      <c r="A20" s="218" t="s">
        <v>416</v>
      </c>
      <c r="B20" s="219">
        <f>+'1.1.sz.mell.'!E88</f>
        <v>29781</v>
      </c>
      <c r="C20" s="218" t="s">
        <v>400</v>
      </c>
      <c r="D20" s="220">
        <f>+'2.1.sz.mell  '!E30+'2.2.sz.mell  '!E31</f>
        <v>29781</v>
      </c>
      <c r="E20" s="219">
        <f>+B20-D20</f>
        <v>0</v>
      </c>
    </row>
    <row r="21" spans="1:5" ht="12.75">
      <c r="A21" s="218"/>
      <c r="B21" s="219"/>
      <c r="C21" s="218"/>
      <c r="D21" s="220"/>
      <c r="E21" s="219"/>
    </row>
    <row r="22" spans="1:5" ht="15.75">
      <c r="A22" s="50" t="str">
        <f>+ÖSSZEFÜGGÉSEK!A25</f>
        <v>2016. évi eredeti előirányzat KIADÁSOK</v>
      </c>
      <c r="B22" s="221"/>
      <c r="C22" s="222"/>
      <c r="D22" s="220"/>
      <c r="E22" s="219"/>
    </row>
    <row r="23" spans="1:5" ht="12.75">
      <c r="A23" s="218"/>
      <c r="B23" s="219"/>
      <c r="C23" s="218"/>
      <c r="D23" s="220"/>
      <c r="E23" s="219"/>
    </row>
    <row r="24" spans="1:5" ht="12.75">
      <c r="A24" s="218" t="s">
        <v>428</v>
      </c>
      <c r="B24" s="219">
        <f>+'1.1.sz.mell.'!C130</f>
        <v>28187</v>
      </c>
      <c r="C24" s="218" t="s">
        <v>392</v>
      </c>
      <c r="D24" s="220">
        <f>+'2.1.sz.mell  '!G18+'2.2.sz.mell  '!G17</f>
        <v>28187</v>
      </c>
      <c r="E24" s="219">
        <f>+B24-D24</f>
        <v>0</v>
      </c>
    </row>
    <row r="25" spans="1:5" ht="12.75">
      <c r="A25" s="218" t="s">
        <v>418</v>
      </c>
      <c r="B25" s="219">
        <f>+'1.1.sz.mell.'!C155</f>
        <v>0</v>
      </c>
      <c r="C25" s="218" t="s">
        <v>401</v>
      </c>
      <c r="D25" s="220">
        <f>+'2.1.sz.mell  '!G29+'2.2.sz.mell  '!G30</f>
        <v>0</v>
      </c>
      <c r="E25" s="219">
        <f>+B25-D25</f>
        <v>0</v>
      </c>
    </row>
    <row r="26" spans="1:5" ht="12.75">
      <c r="A26" s="218" t="s">
        <v>419</v>
      </c>
      <c r="B26" s="219">
        <f>+'1.1.sz.mell.'!C156</f>
        <v>28187</v>
      </c>
      <c r="C26" s="218" t="s">
        <v>402</v>
      </c>
      <c r="D26" s="220">
        <f>+'2.1.sz.mell  '!G30+'2.2.sz.mell  '!G31</f>
        <v>28187</v>
      </c>
      <c r="E26" s="219">
        <f>+B26-D26</f>
        <v>0</v>
      </c>
    </row>
    <row r="27" spans="1:5" ht="12.75">
      <c r="A27" s="218"/>
      <c r="B27" s="219"/>
      <c r="C27" s="218"/>
      <c r="D27" s="220"/>
      <c r="E27" s="219"/>
    </row>
    <row r="28" spans="1:5" ht="15.75">
      <c r="A28" s="50" t="str">
        <f>+ÖSSZEFÜGGÉSEK!A31</f>
        <v>2016. évi előirányzat módosítások KIADÁSOK</v>
      </c>
      <c r="B28" s="221"/>
      <c r="C28" s="222"/>
      <c r="D28" s="220"/>
      <c r="E28" s="219"/>
    </row>
    <row r="29" spans="1:5" ht="12.75">
      <c r="A29" s="218"/>
      <c r="B29" s="219"/>
      <c r="C29" s="218"/>
      <c r="D29" s="220"/>
      <c r="E29" s="219"/>
    </row>
    <row r="30" spans="1:5" ht="12.75">
      <c r="A30" s="218" t="s">
        <v>420</v>
      </c>
      <c r="B30" s="219">
        <f>+'1.1.sz.mell.'!D130</f>
        <v>518</v>
      </c>
      <c r="C30" s="218" t="s">
        <v>393</v>
      </c>
      <c r="D30" s="220">
        <f>+'2.1.sz.mell  '!H18+'2.2.sz.mell  '!H17</f>
        <v>518</v>
      </c>
      <c r="E30" s="219">
        <f>+B30-D30</f>
        <v>0</v>
      </c>
    </row>
    <row r="31" spans="1:5" ht="12.75">
      <c r="A31" s="218" t="s">
        <v>421</v>
      </c>
      <c r="B31" s="219">
        <f>+'1.1.sz.mell.'!D155</f>
        <v>0</v>
      </c>
      <c r="C31" s="218" t="s">
        <v>403</v>
      </c>
      <c r="D31" s="220">
        <f>+'2.1.sz.mell  '!H29+'2.2.sz.mell  '!H30</f>
        <v>0</v>
      </c>
      <c r="E31" s="219">
        <f>+B31-D31</f>
        <v>0</v>
      </c>
    </row>
    <row r="32" spans="1:5" ht="12.75">
      <c r="A32" s="218" t="s">
        <v>422</v>
      </c>
      <c r="B32" s="219">
        <f>+'1.1.sz.mell.'!D156</f>
        <v>518</v>
      </c>
      <c r="C32" s="218" t="s">
        <v>404</v>
      </c>
      <c r="D32" s="220">
        <f>+'2.1.sz.mell  '!H30+'2.2.sz.mell  '!H31</f>
        <v>518</v>
      </c>
      <c r="E32" s="219">
        <f>+B32-D32</f>
        <v>0</v>
      </c>
    </row>
    <row r="33" spans="1:5" ht="12.75">
      <c r="A33" s="218"/>
      <c r="B33" s="219"/>
      <c r="C33" s="218"/>
      <c r="D33" s="220"/>
      <c r="E33" s="219"/>
    </row>
    <row r="34" spans="1:5" ht="15.75">
      <c r="A34" s="224" t="str">
        <f>+ÖSSZEFÜGGÉSEK!A37</f>
        <v>2016. módosítás utáni módosított előirányzatok KIADÁSOK</v>
      </c>
      <c r="B34" s="221"/>
      <c r="C34" s="222"/>
      <c r="D34" s="220"/>
      <c r="E34" s="219"/>
    </row>
    <row r="35" spans="1:5" ht="12.75">
      <c r="A35" s="218"/>
      <c r="B35" s="219"/>
      <c r="C35" s="218"/>
      <c r="D35" s="220"/>
      <c r="E35" s="219"/>
    </row>
    <row r="36" spans="1:5" ht="12.75">
      <c r="A36" s="218" t="s">
        <v>423</v>
      </c>
      <c r="B36" s="219">
        <f>+'1.1.sz.mell.'!E130</f>
        <v>28705</v>
      </c>
      <c r="C36" s="218" t="s">
        <v>394</v>
      </c>
      <c r="D36" s="220">
        <f>+'2.1.sz.mell  '!I18+'2.2.sz.mell  '!I17</f>
        <v>28705</v>
      </c>
      <c r="E36" s="219">
        <f>+B36-D36</f>
        <v>0</v>
      </c>
    </row>
    <row r="37" spans="1:5" ht="12.75">
      <c r="A37" s="218" t="s">
        <v>424</v>
      </c>
      <c r="B37" s="219">
        <f>+'1.1.sz.mell.'!E155</f>
        <v>1076</v>
      </c>
      <c r="C37" s="218" t="s">
        <v>405</v>
      </c>
      <c r="D37" s="220">
        <f>+'2.1.sz.mell  '!I29+'2.2.sz.mell  '!I30</f>
        <v>0</v>
      </c>
      <c r="E37" s="219">
        <f>+B37-D37</f>
        <v>1076</v>
      </c>
    </row>
    <row r="38" spans="1:5" ht="12.75">
      <c r="A38" s="218" t="s">
        <v>429</v>
      </c>
      <c r="B38" s="219">
        <f>+'1.1.sz.mell.'!E156</f>
        <v>29781</v>
      </c>
      <c r="C38" s="218" t="s">
        <v>406</v>
      </c>
      <c r="D38" s="220">
        <f>+'2.1.sz.mell  '!I30+'2.2.sz.mell  '!I31</f>
        <v>28705</v>
      </c>
      <c r="E38" s="219">
        <f>+B38-D38</f>
        <v>1076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443</v>
      </c>
    </row>
    <row r="2" spans="1:5" s="165" customFormat="1" ht="25.5" customHeight="1" thickBot="1">
      <c r="A2" s="44" t="s">
        <v>407</v>
      </c>
      <c r="B2" s="285" t="s">
        <v>117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286</v>
      </c>
      <c r="C3" s="286"/>
      <c r="D3" s="287"/>
      <c r="E3" s="230" t="s">
        <v>36</v>
      </c>
    </row>
    <row r="4" spans="1:5" s="166" customFormat="1" ht="15.75" customHeight="1" thickBot="1">
      <c r="A4" s="54"/>
      <c r="B4" s="54"/>
      <c r="C4" s="55"/>
      <c r="D4" s="29"/>
      <c r="E4" s="55" t="e">
        <f>#REF!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61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80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5" s="168" customFormat="1" ht="15" customHeight="1">
      <c r="A42" s="60"/>
      <c r="B42" s="61"/>
      <c r="C42" s="115"/>
      <c r="E42" s="260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444</v>
      </c>
    </row>
    <row r="2" spans="1:5" s="165" customFormat="1" ht="25.5" customHeight="1" thickBot="1">
      <c r="A2" s="44" t="s">
        <v>407</v>
      </c>
      <c r="B2" s="285" t="s">
        <v>117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304</v>
      </c>
      <c r="C3" s="286"/>
      <c r="D3" s="287"/>
      <c r="E3" s="230" t="s">
        <v>40</v>
      </c>
    </row>
    <row r="4" spans="1:5" s="166" customFormat="1" ht="15.75" customHeight="1" thickBot="1">
      <c r="A4" s="54"/>
      <c r="B4" s="54"/>
      <c r="C4" s="55"/>
      <c r="D4" s="29"/>
      <c r="E4" s="55" t="e">
        <f>'5.3. sz. mell'!E4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35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208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3" s="168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445</v>
      </c>
    </row>
    <row r="2" spans="1:5" s="165" customFormat="1" ht="25.5" customHeight="1" thickBot="1">
      <c r="A2" s="44" t="s">
        <v>407</v>
      </c>
      <c r="B2" s="285" t="s">
        <v>117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305</v>
      </c>
      <c r="C3" s="286"/>
      <c r="D3" s="287"/>
      <c r="E3" s="230" t="s">
        <v>41</v>
      </c>
    </row>
    <row r="4" spans="1:5" s="166" customFormat="1" ht="15.75" customHeight="1" thickBot="1">
      <c r="A4" s="54"/>
      <c r="B4" s="54"/>
      <c r="C4" s="55"/>
      <c r="D4" s="29"/>
      <c r="E4" s="55" t="e">
        <f>'5.3.1. sz. mell'!E4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35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208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3" s="168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65" customWidth="1"/>
    <col min="2" max="2" width="54.50390625" style="66" customWidth="1"/>
    <col min="3" max="5" width="15.875" style="66" customWidth="1"/>
    <col min="6" max="16384" width="9.375" style="66" customWidth="1"/>
  </cols>
  <sheetData>
    <row r="1" spans="1:5" s="52" customFormat="1" ht="16.5" thickBot="1">
      <c r="A1" s="51"/>
      <c r="B1" s="53"/>
      <c r="C1" s="1"/>
      <c r="D1" s="1"/>
      <c r="E1" s="226" t="s">
        <v>446</v>
      </c>
    </row>
    <row r="2" spans="1:5" s="165" customFormat="1" ht="25.5" customHeight="1" thickBot="1">
      <c r="A2" s="44" t="s">
        <v>407</v>
      </c>
      <c r="B2" s="285" t="s">
        <v>117</v>
      </c>
      <c r="C2" s="286"/>
      <c r="D2" s="287"/>
      <c r="E2" s="230" t="s">
        <v>41</v>
      </c>
    </row>
    <row r="3" spans="1:5" s="165" customFormat="1" ht="24.75" thickBot="1">
      <c r="A3" s="44" t="s">
        <v>114</v>
      </c>
      <c r="B3" s="285" t="s">
        <v>382</v>
      </c>
      <c r="C3" s="286"/>
      <c r="D3" s="287"/>
      <c r="E3" s="230" t="s">
        <v>314</v>
      </c>
    </row>
    <row r="4" spans="1:5" s="166" customFormat="1" ht="15.75" customHeight="1" thickBot="1">
      <c r="A4" s="54"/>
      <c r="B4" s="54"/>
      <c r="C4" s="55"/>
      <c r="D4" s="29"/>
      <c r="E4" s="55" t="e">
        <f>'5.3.2. sz. mell'!E4</f>
        <v>#REF!</v>
      </c>
    </row>
    <row r="5" spans="1:5" ht="24.75" thickBot="1">
      <c r="A5" s="134" t="s">
        <v>115</v>
      </c>
      <c r="B5" s="56" t="s">
        <v>455</v>
      </c>
      <c r="C5" s="256" t="s">
        <v>383</v>
      </c>
      <c r="D5" s="256" t="s">
        <v>440</v>
      </c>
      <c r="E5" s="257" t="str">
        <f>+CONCATENATE(LEFT(ÖSSZEFÜGGÉSEK!A7,4),"……….",CHAR(10),"Módosítás utáni")</f>
        <v>……….
Módosítás utáni</v>
      </c>
    </row>
    <row r="6" spans="1:5" s="167" customFormat="1" ht="12.75" customHeight="1" thickBot="1">
      <c r="A6" s="45" t="s">
        <v>369</v>
      </c>
      <c r="B6" s="46" t="s">
        <v>370</v>
      </c>
      <c r="C6" s="46" t="s">
        <v>371</v>
      </c>
      <c r="D6" s="227" t="s">
        <v>372</v>
      </c>
      <c r="E6" s="265" t="s">
        <v>448</v>
      </c>
    </row>
    <row r="7" spans="1:5" s="167" customFormat="1" ht="15.75" customHeight="1" thickBot="1">
      <c r="A7" s="288" t="s">
        <v>37</v>
      </c>
      <c r="B7" s="289"/>
      <c r="C7" s="289"/>
      <c r="D7" s="289"/>
      <c r="E7" s="290"/>
    </row>
    <row r="8" spans="1:5" s="119" customFormat="1" ht="12" customHeight="1" thickBot="1">
      <c r="A8" s="45" t="s">
        <v>5</v>
      </c>
      <c r="B8" s="57" t="s">
        <v>376</v>
      </c>
      <c r="C8" s="80">
        <f>SUM(C9:C19)</f>
        <v>0</v>
      </c>
      <c r="D8" s="80">
        <f>SUM(D9:D19)</f>
        <v>0</v>
      </c>
      <c r="E8" s="114">
        <f>SUM(E9:E19)</f>
        <v>0</v>
      </c>
    </row>
    <row r="9" spans="1:5" s="119" customFormat="1" ht="12" customHeight="1">
      <c r="A9" s="160" t="s">
        <v>56</v>
      </c>
      <c r="B9" s="7" t="s">
        <v>163</v>
      </c>
      <c r="C9" s="215"/>
      <c r="D9" s="215"/>
      <c r="E9" s="258">
        <f>C9+D9</f>
        <v>0</v>
      </c>
    </row>
    <row r="10" spans="1:5" s="119" customFormat="1" ht="12" customHeight="1">
      <c r="A10" s="161" t="s">
        <v>57</v>
      </c>
      <c r="B10" s="5" t="s">
        <v>164</v>
      </c>
      <c r="C10" s="77"/>
      <c r="D10" s="206"/>
      <c r="E10" s="252">
        <f aca="true" t="shared" si="0" ref="E10:E25">C10+D10</f>
        <v>0</v>
      </c>
    </row>
    <row r="11" spans="1:5" s="119" customFormat="1" ht="12" customHeight="1">
      <c r="A11" s="161" t="s">
        <v>58</v>
      </c>
      <c r="B11" s="5" t="s">
        <v>165</v>
      </c>
      <c r="C11" s="77"/>
      <c r="D11" s="206"/>
      <c r="E11" s="252">
        <f t="shared" si="0"/>
        <v>0</v>
      </c>
    </row>
    <row r="12" spans="1:5" s="119" customFormat="1" ht="12" customHeight="1">
      <c r="A12" s="161" t="s">
        <v>59</v>
      </c>
      <c r="B12" s="5" t="s">
        <v>166</v>
      </c>
      <c r="C12" s="77"/>
      <c r="D12" s="206"/>
      <c r="E12" s="252">
        <f t="shared" si="0"/>
        <v>0</v>
      </c>
    </row>
    <row r="13" spans="1:5" s="119" customFormat="1" ht="12" customHeight="1">
      <c r="A13" s="161" t="s">
        <v>76</v>
      </c>
      <c r="B13" s="5" t="s">
        <v>167</v>
      </c>
      <c r="C13" s="77"/>
      <c r="D13" s="206"/>
      <c r="E13" s="252">
        <f t="shared" si="0"/>
        <v>0</v>
      </c>
    </row>
    <row r="14" spans="1:5" s="119" customFormat="1" ht="12" customHeight="1">
      <c r="A14" s="161" t="s">
        <v>60</v>
      </c>
      <c r="B14" s="5" t="s">
        <v>287</v>
      </c>
      <c r="C14" s="77"/>
      <c r="D14" s="206"/>
      <c r="E14" s="252">
        <f t="shared" si="0"/>
        <v>0</v>
      </c>
    </row>
    <row r="15" spans="1:5" s="119" customFormat="1" ht="12" customHeight="1">
      <c r="A15" s="161" t="s">
        <v>61</v>
      </c>
      <c r="B15" s="4" t="s">
        <v>288</v>
      </c>
      <c r="C15" s="77"/>
      <c r="D15" s="206"/>
      <c r="E15" s="252">
        <f t="shared" si="0"/>
        <v>0</v>
      </c>
    </row>
    <row r="16" spans="1:5" s="119" customFormat="1" ht="12" customHeight="1">
      <c r="A16" s="161" t="s">
        <v>68</v>
      </c>
      <c r="B16" s="5" t="s">
        <v>170</v>
      </c>
      <c r="C16" s="213"/>
      <c r="D16" s="234"/>
      <c r="E16" s="253">
        <f t="shared" si="0"/>
        <v>0</v>
      </c>
    </row>
    <row r="17" spans="1:5" s="168" customFormat="1" ht="12" customHeight="1">
      <c r="A17" s="161" t="s">
        <v>69</v>
      </c>
      <c r="B17" s="5" t="s">
        <v>171</v>
      </c>
      <c r="C17" s="77"/>
      <c r="D17" s="206"/>
      <c r="E17" s="252">
        <f t="shared" si="0"/>
        <v>0</v>
      </c>
    </row>
    <row r="18" spans="1:5" s="168" customFormat="1" ht="12" customHeight="1">
      <c r="A18" s="161" t="s">
        <v>70</v>
      </c>
      <c r="B18" s="5" t="s">
        <v>319</v>
      </c>
      <c r="C18" s="79"/>
      <c r="D18" s="207"/>
      <c r="E18" s="259">
        <f t="shared" si="0"/>
        <v>0</v>
      </c>
    </row>
    <row r="19" spans="1:5" s="168" customFormat="1" ht="12" customHeight="1" thickBot="1">
      <c r="A19" s="161" t="s">
        <v>71</v>
      </c>
      <c r="B19" s="4" t="s">
        <v>172</v>
      </c>
      <c r="C19" s="79"/>
      <c r="D19" s="207"/>
      <c r="E19" s="259">
        <f t="shared" si="0"/>
        <v>0</v>
      </c>
    </row>
    <row r="20" spans="1:5" s="119" customFormat="1" ht="12" customHeight="1" thickBot="1">
      <c r="A20" s="45" t="s">
        <v>6</v>
      </c>
      <c r="B20" s="57" t="s">
        <v>289</v>
      </c>
      <c r="C20" s="80">
        <f>SUM(C21:C23)</f>
        <v>0</v>
      </c>
      <c r="D20" s="208">
        <f>SUM(D21:D23)</f>
        <v>0</v>
      </c>
      <c r="E20" s="114">
        <f>SUM(E21:E23)</f>
        <v>0</v>
      </c>
    </row>
    <row r="21" spans="1:5" s="168" customFormat="1" ht="12" customHeight="1">
      <c r="A21" s="161" t="s">
        <v>62</v>
      </c>
      <c r="B21" s="6" t="s">
        <v>145</v>
      </c>
      <c r="C21" s="77"/>
      <c r="D21" s="206"/>
      <c r="E21" s="252">
        <f t="shared" si="0"/>
        <v>0</v>
      </c>
    </row>
    <row r="22" spans="1:5" s="168" customFormat="1" ht="12" customHeight="1">
      <c r="A22" s="161" t="s">
        <v>63</v>
      </c>
      <c r="B22" s="5" t="s">
        <v>290</v>
      </c>
      <c r="C22" s="77"/>
      <c r="D22" s="206"/>
      <c r="E22" s="252">
        <f t="shared" si="0"/>
        <v>0</v>
      </c>
    </row>
    <row r="23" spans="1:5" s="168" customFormat="1" ht="12" customHeight="1">
      <c r="A23" s="161" t="s">
        <v>64</v>
      </c>
      <c r="B23" s="5" t="s">
        <v>291</v>
      </c>
      <c r="C23" s="77"/>
      <c r="D23" s="206"/>
      <c r="E23" s="252">
        <f t="shared" si="0"/>
        <v>0</v>
      </c>
    </row>
    <row r="24" spans="1:5" s="168" customFormat="1" ht="12" customHeight="1" thickBot="1">
      <c r="A24" s="161" t="s">
        <v>65</v>
      </c>
      <c r="B24" s="5" t="s">
        <v>378</v>
      </c>
      <c r="C24" s="77"/>
      <c r="D24" s="206"/>
      <c r="E24" s="252">
        <f t="shared" si="0"/>
        <v>0</v>
      </c>
    </row>
    <row r="25" spans="1:5" s="168" customFormat="1" ht="12" customHeight="1" thickBot="1">
      <c r="A25" s="47" t="s">
        <v>7</v>
      </c>
      <c r="B25" s="31" t="s">
        <v>92</v>
      </c>
      <c r="C25" s="231"/>
      <c r="D25" s="233"/>
      <c r="E25" s="114">
        <f t="shared" si="0"/>
        <v>0</v>
      </c>
    </row>
    <row r="26" spans="1:5" s="168" customFormat="1" ht="12" customHeight="1" thickBot="1">
      <c r="A26" s="47" t="s">
        <v>8</v>
      </c>
      <c r="B26" s="31" t="s">
        <v>292</v>
      </c>
      <c r="C26" s="80">
        <f>+C27+C28</f>
        <v>0</v>
      </c>
      <c r="D26" s="208">
        <f>+D27+D28</f>
        <v>0</v>
      </c>
      <c r="E26" s="114">
        <f>+E27+E28+E29</f>
        <v>0</v>
      </c>
    </row>
    <row r="27" spans="1:5" s="168" customFormat="1" ht="12" customHeight="1">
      <c r="A27" s="162" t="s">
        <v>154</v>
      </c>
      <c r="B27" s="163" t="s">
        <v>290</v>
      </c>
      <c r="C27" s="214"/>
      <c r="D27" s="33"/>
      <c r="E27" s="254">
        <f>C27+D27</f>
        <v>0</v>
      </c>
    </row>
    <row r="28" spans="1:5" s="168" customFormat="1" ht="12" customHeight="1">
      <c r="A28" s="162" t="s">
        <v>155</v>
      </c>
      <c r="B28" s="164" t="s">
        <v>293</v>
      </c>
      <c r="C28" s="81"/>
      <c r="D28" s="209"/>
      <c r="E28" s="252">
        <f>C28+D28</f>
        <v>0</v>
      </c>
    </row>
    <row r="29" spans="1:5" s="168" customFormat="1" ht="12" customHeight="1" thickBot="1">
      <c r="A29" s="161" t="s">
        <v>156</v>
      </c>
      <c r="B29" s="36" t="s">
        <v>379</v>
      </c>
      <c r="C29" s="28"/>
      <c r="D29" s="235"/>
      <c r="E29" s="259">
        <f>C29+D29</f>
        <v>0</v>
      </c>
    </row>
    <row r="30" spans="1:5" s="168" customFormat="1" ht="12" customHeight="1" thickBot="1">
      <c r="A30" s="47" t="s">
        <v>9</v>
      </c>
      <c r="B30" s="31" t="s">
        <v>294</v>
      </c>
      <c r="C30" s="80">
        <f>+C31+C32+C33</f>
        <v>0</v>
      </c>
      <c r="D30" s="208">
        <f>+D31+D32+D33</f>
        <v>0</v>
      </c>
      <c r="E30" s="262">
        <f>C30+D30</f>
        <v>0</v>
      </c>
    </row>
    <row r="31" spans="1:5" s="168" customFormat="1" ht="12" customHeight="1">
      <c r="A31" s="162" t="s">
        <v>49</v>
      </c>
      <c r="B31" s="163" t="s">
        <v>177</v>
      </c>
      <c r="C31" s="214"/>
      <c r="D31" s="33"/>
      <c r="E31" s="263">
        <f>+E32+E33+E34</f>
        <v>0</v>
      </c>
    </row>
    <row r="32" spans="1:5" s="168" customFormat="1" ht="12" customHeight="1">
      <c r="A32" s="162" t="s">
        <v>50</v>
      </c>
      <c r="B32" s="164" t="s">
        <v>178</v>
      </c>
      <c r="C32" s="81"/>
      <c r="D32" s="209"/>
      <c r="E32" s="254">
        <f>C32+D32</f>
        <v>0</v>
      </c>
    </row>
    <row r="33" spans="1:5" s="168" customFormat="1" ht="12" customHeight="1" thickBot="1">
      <c r="A33" s="161" t="s">
        <v>51</v>
      </c>
      <c r="B33" s="36" t="s">
        <v>179</v>
      </c>
      <c r="C33" s="28"/>
      <c r="D33" s="235"/>
      <c r="E33" s="249">
        <f>C33+D33</f>
        <v>0</v>
      </c>
    </row>
    <row r="34" spans="1:5" s="119" customFormat="1" ht="12" customHeight="1" thickBot="1">
      <c r="A34" s="47" t="s">
        <v>10</v>
      </c>
      <c r="B34" s="31" t="s">
        <v>264</v>
      </c>
      <c r="C34" s="231"/>
      <c r="D34" s="233"/>
      <c r="E34" s="264">
        <f>C34+D34</f>
        <v>0</v>
      </c>
    </row>
    <row r="35" spans="1:5" s="119" customFormat="1" ht="12" customHeight="1" thickBot="1">
      <c r="A35" s="47" t="s">
        <v>11</v>
      </c>
      <c r="B35" s="31" t="s">
        <v>295</v>
      </c>
      <c r="C35" s="231"/>
      <c r="D35" s="233"/>
      <c r="E35" s="114">
        <f>C35+D35</f>
        <v>0</v>
      </c>
    </row>
    <row r="36" spans="1:5" s="119" customFormat="1" ht="12" customHeight="1" thickBot="1">
      <c r="A36" s="45" t="s">
        <v>12</v>
      </c>
      <c r="B36" s="31" t="s">
        <v>380</v>
      </c>
      <c r="C36" s="80">
        <f>+C8+C20+C25+C26+C30+C34+C35</f>
        <v>0</v>
      </c>
      <c r="D36" s="208">
        <f>+D8+D20+D25+D26+D30+D34+D35</f>
        <v>0</v>
      </c>
      <c r="E36" s="114">
        <f>C36+D36</f>
        <v>0</v>
      </c>
    </row>
    <row r="37" spans="1:5" s="119" customFormat="1" ht="12" customHeight="1" thickBot="1">
      <c r="A37" s="58" t="s">
        <v>13</v>
      </c>
      <c r="B37" s="31" t="s">
        <v>296</v>
      </c>
      <c r="C37" s="80">
        <f>+C38+C39+C40</f>
        <v>0</v>
      </c>
      <c r="D37" s="208">
        <f>+D38+D39+D40</f>
        <v>0</v>
      </c>
      <c r="E37" s="114">
        <f>+E8+E20+E25+E26+E31+E35+E36</f>
        <v>0</v>
      </c>
    </row>
    <row r="38" spans="1:5" s="119" customFormat="1" ht="12" customHeight="1">
      <c r="A38" s="162" t="s">
        <v>297</v>
      </c>
      <c r="B38" s="163" t="s">
        <v>127</v>
      </c>
      <c r="C38" s="214"/>
      <c r="D38" s="33"/>
      <c r="E38" s="263">
        <f>+E39+E40+E41</f>
        <v>0</v>
      </c>
    </row>
    <row r="39" spans="1:5" s="119" customFormat="1" ht="12" customHeight="1">
      <c r="A39" s="162" t="s">
        <v>298</v>
      </c>
      <c r="B39" s="164" t="s">
        <v>0</v>
      </c>
      <c r="C39" s="81"/>
      <c r="D39" s="209"/>
      <c r="E39" s="254">
        <f>C39+D39</f>
        <v>0</v>
      </c>
    </row>
    <row r="40" spans="1:5" s="168" customFormat="1" ht="12" customHeight="1" thickBot="1">
      <c r="A40" s="161" t="s">
        <v>299</v>
      </c>
      <c r="B40" s="36" t="s">
        <v>300</v>
      </c>
      <c r="C40" s="28"/>
      <c r="D40" s="235"/>
      <c r="E40" s="249">
        <f>C40+D40</f>
        <v>0</v>
      </c>
    </row>
    <row r="41" spans="1:5" s="168" customFormat="1" ht="15" customHeight="1" thickBot="1">
      <c r="A41" s="58" t="s">
        <v>14</v>
      </c>
      <c r="B41" s="59" t="s">
        <v>301</v>
      </c>
      <c r="C41" s="232">
        <f>+C36+C37</f>
        <v>0</v>
      </c>
      <c r="D41" s="229">
        <f>+D36+D37</f>
        <v>0</v>
      </c>
      <c r="E41" s="264">
        <f>C41+D41</f>
        <v>0</v>
      </c>
    </row>
    <row r="42" spans="1:3" s="168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67" customFormat="1" ht="16.5" customHeight="1" thickBot="1">
      <c r="A44" s="288" t="s">
        <v>38</v>
      </c>
      <c r="B44" s="289"/>
      <c r="C44" s="289"/>
      <c r="D44" s="289"/>
      <c r="E44" s="290"/>
    </row>
    <row r="45" spans="1:5" s="169" customFormat="1" ht="12" customHeight="1" thickBot="1">
      <c r="A45" s="47" t="s">
        <v>5</v>
      </c>
      <c r="B45" s="31" t="s">
        <v>302</v>
      </c>
      <c r="C45" s="80">
        <f>SUM(C46:C50)</f>
        <v>0</v>
      </c>
      <c r="D45" s="208">
        <f>SUM(D46:D50)</f>
        <v>0</v>
      </c>
      <c r="E45" s="114">
        <f>SUM(E46:E50)</f>
        <v>0</v>
      </c>
    </row>
    <row r="46" spans="1:5" ht="12" customHeight="1">
      <c r="A46" s="161" t="s">
        <v>56</v>
      </c>
      <c r="B46" s="6" t="s">
        <v>34</v>
      </c>
      <c r="C46" s="214"/>
      <c r="D46" s="33"/>
      <c r="E46" s="254">
        <f>C46+D46</f>
        <v>0</v>
      </c>
    </row>
    <row r="47" spans="1:5" ht="12" customHeight="1">
      <c r="A47" s="161" t="s">
        <v>57</v>
      </c>
      <c r="B47" s="5" t="s">
        <v>101</v>
      </c>
      <c r="C47" s="27"/>
      <c r="D47" s="34"/>
      <c r="E47" s="250">
        <f>C47+D47</f>
        <v>0</v>
      </c>
    </row>
    <row r="48" spans="1:5" ht="12" customHeight="1">
      <c r="A48" s="161" t="s">
        <v>58</v>
      </c>
      <c r="B48" s="5" t="s">
        <v>75</v>
      </c>
      <c r="C48" s="27"/>
      <c r="D48" s="34"/>
      <c r="E48" s="250">
        <f>C48+D48</f>
        <v>0</v>
      </c>
    </row>
    <row r="49" spans="1:5" ht="12" customHeight="1">
      <c r="A49" s="161" t="s">
        <v>59</v>
      </c>
      <c r="B49" s="5" t="s">
        <v>102</v>
      </c>
      <c r="C49" s="27"/>
      <c r="D49" s="34"/>
      <c r="E49" s="250">
        <f>C49+D49</f>
        <v>0</v>
      </c>
    </row>
    <row r="50" spans="1:5" ht="12" customHeight="1" thickBot="1">
      <c r="A50" s="161" t="s">
        <v>76</v>
      </c>
      <c r="B50" s="5" t="s">
        <v>103</v>
      </c>
      <c r="C50" s="27"/>
      <c r="D50" s="34"/>
      <c r="E50" s="250">
        <f>C50+D50</f>
        <v>0</v>
      </c>
    </row>
    <row r="51" spans="1:5" ht="12" customHeight="1" thickBot="1">
      <c r="A51" s="47" t="s">
        <v>6</v>
      </c>
      <c r="B51" s="31" t="s">
        <v>303</v>
      </c>
      <c r="C51" s="80">
        <f>SUM(C52:C54)</f>
        <v>0</v>
      </c>
      <c r="D51" s="208">
        <f>SUM(D52:D54)</f>
        <v>0</v>
      </c>
      <c r="E51" s="114">
        <f>SUM(E52:E54)</f>
        <v>0</v>
      </c>
    </row>
    <row r="52" spans="1:5" s="169" customFormat="1" ht="12" customHeight="1">
      <c r="A52" s="161" t="s">
        <v>62</v>
      </c>
      <c r="B52" s="6" t="s">
        <v>120</v>
      </c>
      <c r="C52" s="214"/>
      <c r="D52" s="33"/>
      <c r="E52" s="254">
        <f>C52+D52</f>
        <v>0</v>
      </c>
    </row>
    <row r="53" spans="1:5" ht="12" customHeight="1">
      <c r="A53" s="161" t="s">
        <v>63</v>
      </c>
      <c r="B53" s="5" t="s">
        <v>105</v>
      </c>
      <c r="C53" s="27"/>
      <c r="D53" s="34"/>
      <c r="E53" s="250">
        <f>C53+D53</f>
        <v>0</v>
      </c>
    </row>
    <row r="54" spans="1:5" ht="12" customHeight="1">
      <c r="A54" s="161" t="s">
        <v>64</v>
      </c>
      <c r="B54" s="5" t="s">
        <v>39</v>
      </c>
      <c r="C54" s="27"/>
      <c r="D54" s="34"/>
      <c r="E54" s="250">
        <f>C54+D54</f>
        <v>0</v>
      </c>
    </row>
    <row r="55" spans="1:5" ht="12" customHeight="1" thickBot="1">
      <c r="A55" s="161" t="s">
        <v>65</v>
      </c>
      <c r="B55" s="5" t="s">
        <v>377</v>
      </c>
      <c r="C55" s="27"/>
      <c r="D55" s="34"/>
      <c r="E55" s="250">
        <f>C55+D55</f>
        <v>0</v>
      </c>
    </row>
    <row r="56" spans="1:5" ht="15" customHeight="1" thickBot="1">
      <c r="A56" s="47" t="s">
        <v>7</v>
      </c>
      <c r="B56" s="31" t="s">
        <v>2</v>
      </c>
      <c r="C56" s="231"/>
      <c r="D56" s="233"/>
      <c r="E56" s="114">
        <f>C56+D56</f>
        <v>0</v>
      </c>
    </row>
    <row r="57" spans="1:5" ht="13.5" thickBot="1">
      <c r="A57" s="47" t="s">
        <v>8</v>
      </c>
      <c r="B57" s="64" t="s">
        <v>381</v>
      </c>
      <c r="C57" s="232">
        <f>+C45+C51+C56</f>
        <v>0</v>
      </c>
      <c r="D57" s="229">
        <f>+D45+D51+D56</f>
        <v>0</v>
      </c>
      <c r="E57" s="117">
        <f>+E45+E51+E56</f>
        <v>0</v>
      </c>
    </row>
    <row r="58" spans="3:5" ht="15" customHeight="1" thickBot="1">
      <c r="C58" s="118"/>
      <c r="E58" s="118"/>
    </row>
    <row r="59" spans="1:5" ht="14.25" customHeight="1" thickBot="1">
      <c r="A59" s="67" t="s">
        <v>375</v>
      </c>
      <c r="B59" s="68"/>
      <c r="C59" s="228"/>
      <c r="D59" s="228"/>
      <c r="E59" s="242">
        <f>C59+D59</f>
        <v>0</v>
      </c>
    </row>
    <row r="60" spans="1:5" ht="13.5" thickBot="1">
      <c r="A60" s="67" t="s">
        <v>116</v>
      </c>
      <c r="B60" s="68"/>
      <c r="C60" s="228"/>
      <c r="D60" s="228"/>
      <c r="E60" s="24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2017-03-17T11:09:47Z</cp:lastPrinted>
  <dcterms:created xsi:type="dcterms:W3CDTF">1999-10-30T10:30:45Z</dcterms:created>
  <dcterms:modified xsi:type="dcterms:W3CDTF">2017-03-17T11:11:04Z</dcterms:modified>
  <cp:category/>
  <cp:version/>
  <cp:contentType/>
  <cp:contentStatus/>
</cp:coreProperties>
</file>