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6230" yWindow="65311" windowWidth="12660" windowHeight="12900" tabRatio="727" firstSheet="1" activeTab="2"/>
  </bookViews>
  <sheets>
    <sheet name="ÖSSZEFÜGGÉSEK" sheetId="75" r:id="rId1"/>
    <sheet name="1.1.sz.mell." sheetId="1" r:id="rId2"/>
    <sheet name="1.2.sz.mell." sheetId="129" r:id="rId3"/>
    <sheet name="1.3.sz.mell." sheetId="130" state="hidden" r:id="rId4"/>
    <sheet name="1.4.sz.mell." sheetId="131" state="hidden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" sheetId="64" r:id="rId10"/>
    <sheet name="5. sz. mell. " sheetId="132" state="hidden" r:id="rId11"/>
    <sheet name="6.1. sz. mell" sheetId="3" state="hidden" r:id="rId12"/>
    <sheet name="6.1.1. sz. mell" sheetId="133" state="hidden" r:id="rId13"/>
    <sheet name="6.1.2. sz. mell" sheetId="134" state="hidden" r:id="rId14"/>
    <sheet name="6.1.3. sz. mell" sheetId="135" state="hidden" r:id="rId15"/>
    <sheet name="6.2. sz. mell" sheetId="79" state="hidden" r:id="rId16"/>
    <sheet name="6.2.1. sz. mell" sheetId="138" state="hidden" r:id="rId17"/>
    <sheet name="6.2.2. sz. mell" sheetId="137" state="hidden" r:id="rId18"/>
    <sheet name="6.2.3. sz. mell" sheetId="136" state="hidden" r:id="rId19"/>
    <sheet name="6.3. sz. mell" sheetId="105" state="hidden" r:id="rId20"/>
    <sheet name="6.3.1. sz. mell" sheetId="139" state="hidden" r:id="rId21"/>
    <sheet name="6.3.2. sz. mell" sheetId="140" state="hidden" r:id="rId22"/>
    <sheet name="6.3.3. sz. mell" sheetId="141" state="hidden" r:id="rId23"/>
    <sheet name="7. sz. mell." sheetId="89" state="hidden" r:id="rId24"/>
    <sheet name="Munka1" sheetId="94" r:id="rId25"/>
  </sheets>
  <definedNames>
    <definedName name="_xlnm.Print_Area" localSheetId="1">'1.1.sz.mell.'!$A$1:$F$161</definedName>
    <definedName name="_xlnm.Print_Area" localSheetId="2">'1.2.sz.mell.'!$A$2:$F$162</definedName>
    <definedName name="_xlnm.Print_Area" localSheetId="3">'1.3.sz.mell.'!$A$1:$E$161</definedName>
    <definedName name="_xlnm.Print_Area" localSheetId="4">'1.4.sz.mell.'!$A$1:$E$161</definedName>
    <definedName name="_xlnm.Print_Titles" localSheetId="11">'6.1. sz. mell'!$1:$6</definedName>
    <definedName name="_xlnm.Print_Titles" localSheetId="12">'6.1.1. sz. mell'!$1:$6</definedName>
    <definedName name="_xlnm.Print_Titles" localSheetId="13">'6.1.2. sz. mell'!$1:$6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mell'!$1:$6</definedName>
    <definedName name="_xlnm.Print_Titles" localSheetId="18">'6.2.3. sz. mell'!$1:$6</definedName>
    <definedName name="_xlnm.Print_Titles" localSheetId="19">'6.3. sz. mell'!$1:$6</definedName>
    <definedName name="_xlnm.Print_Titles" localSheetId="20">'6.3.1. sz. mell'!$1:$6</definedName>
    <definedName name="_xlnm.Print_Titles" localSheetId="21">'6.3.2. sz. mell'!$1:$6</definedName>
    <definedName name="_xlnm.Print_Titles" localSheetId="22">'6.3.3. sz. mell'!$1:$6</definedName>
  </definedNames>
  <calcPr calcId="145621"/>
</workbook>
</file>

<file path=xl/sharedStrings.xml><?xml version="1.0" encoding="utf-8"?>
<sst xmlns="http://schemas.openxmlformats.org/spreadsheetml/2006/main" count="3824" uniqueCount="559">
  <si>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</si>
  <si>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</si>
  <si>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</si>
  <si>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</si>
  <si>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</si>
  <si>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</si>
  <si>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</si>
  <si>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</si>
  <si>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</si>
  <si>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</si>
  <si>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</si>
  <si>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</si>
  <si>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</si>
  <si>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</si>
  <si>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</si>
  <si>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</si>
  <si>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</si>
  <si>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</si>
  <si>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</si>
  <si>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</si>
  <si>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</si>
  <si>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</si>
  <si>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</si>
  <si>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</si>
  <si>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</si>
  <si>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</si>
  <si>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</si>
  <si>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</si>
  <si>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</si>
  <si>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</si>
  <si>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</si>
  <si>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</si>
  <si>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</si>
  <si>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</si>
  <si>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</si>
  <si>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</si>
  <si>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</si>
  <si>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</si>
  <si>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</si>
  <si>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</si>
  <si>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</si>
  <si>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</si>
  <si>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</si>
  <si>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</si>
  <si>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</si>
  <si>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</si>
  <si>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</si>
  <si>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</si>
  <si>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</si>
  <si>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</si>
  <si>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</si>
  <si>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</si>
  <si>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</si>
  <si>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</si>
  <si>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</si>
  <si>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</si>
  <si>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</si>
  <si>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</si>
  <si>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</si>
  <si>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</si>
  <si>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</si>
  <si>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</si>
  <si>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</si>
  <si>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</si>
  <si>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</si>
  <si>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</si>
  <si>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</si>
  <si>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</si>
  <si>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</si>
  <si>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</si>
  <si>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</si>
  <si>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</si>
  <si>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</si>
  <si>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</si>
  <si>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</si>
  <si>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</si>
  <si>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</si>
  <si>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</si>
  <si>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</si>
  <si>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</si>
  <si>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</si>
  <si>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</si>
  <si>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</si>
  <si>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</si>
  <si>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</si>
  <si>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</si>
  <si>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</si>
  <si>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</si>
  <si>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</si>
  <si>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</si>
  <si>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</si>
  <si>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</si>
  <si>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</si>
  <si>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</si>
  <si>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</si>
  <si>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</si>
  <si>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</si>
  <si>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</si>
  <si>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</si>
  <si>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</si>
  <si>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</si>
  <si>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</si>
  <si>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</si>
  <si>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</si>
  <si>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</si>
  <si>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</si>
  <si>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</si>
  <si>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</si>
  <si>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</si>
  <si>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</si>
  <si>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</si>
  <si>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</si>
  <si>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</si>
  <si>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</si>
  <si>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</si>
  <si>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</si>
  <si>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</si>
  <si>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</si>
  <si>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</si>
  <si>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</si>
  <si>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</si>
  <si>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</si>
  <si>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</si>
  <si>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</si>
  <si>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</si>
  <si>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</si>
  <si>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</si>
  <si>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</si>
  <si>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</si>
  <si>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</si>
  <si>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</si>
  <si>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</si>
  <si>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</si>
  <si>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</si>
  <si>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</si>
  <si>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</si>
  <si>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</si>
  <si>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</si>
  <si>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</si>
  <si>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</si>
  <si>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</si>
  <si>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</si>
  <si>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</si>
  <si>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</si>
  <si>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</si>
  <si>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</si>
  <si>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</si>
  <si>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</si>
  <si>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</si>
  <si>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</si>
  <si>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</si>
  <si>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</si>
  <si>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</si>
  <si>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</si>
  <si>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</si>
  <si>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</si>
  <si>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</si>
  <si>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</si>
  <si>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</si>
  <si>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</si>
  <si>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</si>
  <si>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</si>
  <si>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</si>
  <si>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</si>
  <si>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</si>
  <si>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</si>
  <si>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</si>
  <si>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</si>
  <si>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</si>
  <si>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</si>
  <si>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</si>
  <si>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</si>
  <si>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</si>
  <si>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</si>
  <si>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</si>
  <si>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</si>
  <si>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</si>
  <si>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</si>
  <si>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</si>
  <si>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</si>
  <si>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</si>
  <si>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</si>
  <si>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</si>
  <si>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</si>
  <si>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</si>
  <si>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</si>
  <si>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</si>
  <si>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</si>
  <si>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</si>
  <si>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</si>
  <si>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</si>
  <si>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</si>
  <si>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</si>
  <si>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</si>
  <si>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</si>
  <si>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</si>
  <si>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</si>
  <si>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</si>
  <si>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</si>
  <si>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</si>
  <si>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</si>
  <si>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</si>
  <si>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</si>
  <si>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</si>
  <si>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</si>
  <si>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</si>
  <si>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</si>
  <si>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</si>
  <si>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</si>
  <si>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</si>
  <si>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</si>
  <si>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</si>
  <si>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</si>
  <si>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</si>
  <si>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</si>
  <si>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</si>
  <si>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</si>
  <si>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</si>
  <si>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</si>
  <si>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</si>
  <si>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</si>
  <si>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</si>
  <si>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</si>
  <si>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</si>
  <si>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</si>
  <si>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</si>
  <si>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</si>
  <si>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</si>
  <si>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</si>
  <si>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</si>
  <si>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</si>
  <si>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</si>
  <si>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</si>
  <si>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</si>
  <si>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</si>
  <si>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</si>
  <si>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</si>
  <si>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</si>
  <si>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</si>
  <si>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</si>
  <si>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</si>
  <si>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</si>
  <si>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</si>
  <si>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</si>
  <si>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</si>
  <si>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</si>
  <si>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</si>
  <si>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</si>
  <si>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</si>
  <si>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</si>
  <si>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</si>
  <si>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</si>
  <si>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</si>
  <si>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</si>
  <si>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</si>
  <si>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</si>
  <si>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</si>
  <si>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</si>
  <si>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</si>
  <si>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</si>
  <si>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</si>
  <si>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</si>
  <si>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</si>
  <si>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</si>
  <si>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</si>
  <si>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</si>
  <si>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</si>
  <si>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</si>
  <si>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</si>
  <si>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</si>
  <si>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</si>
  <si>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</si>
  <si>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</si>
  <si>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</si>
  <si>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</si>
  <si>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</si>
  <si>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</si>
  <si>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</si>
  <si>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</si>
  <si>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</si>
  <si>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</si>
  <si>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</si>
  <si>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</si>
  <si>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</si>
  <si>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</si>
  <si>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</si>
  <si>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</si>
  <si>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</si>
  <si>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</si>
  <si>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</si>
  <si>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</si>
  <si>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</si>
  <si>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</si>
  <si>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</si>
  <si>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</si>
  <si>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</si>
  <si>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</si>
  <si>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</si>
  <si>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</si>
  <si>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</si>
  <si>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</si>
  <si>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</si>
  <si>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</si>
  <si>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</si>
  <si>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</si>
  <si>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2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</si>
  <si>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</si>
  <si>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</si>
  <si>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</si>
  <si>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</si>
  <si>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</si>
  <si>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</si>
  <si>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</si>
  <si>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</si>
  <si>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</si>
  <si>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</si>
  <si>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</si>
  <si>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</si>
  <si>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</si>
  <si>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</si>
  <si>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</si>
  <si>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</si>
  <si>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</si>
  <si>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</si>
  <si>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</si>
  <si>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</si>
  <si>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</si>
  <si>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</si>
  <si>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</si>
  <si>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</si>
  <si>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</si>
  <si>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</si>
  <si>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</si>
  <si>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</si>
  <si>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</si>
  <si>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</si>
  <si>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</si>
  <si>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</si>
  <si>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</si>
  <si>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</si>
  <si>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</si>
  <si>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</si>
  <si>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</si>
  <si>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</si>
  <si>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</si>
  <si>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</si>
  <si>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</si>
  <si>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</si>
  <si>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</si>
  <si>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</si>
  <si>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</si>
  <si>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</si>
  <si>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</si>
  <si>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</si>
  <si>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</si>
  <si>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</si>
  <si>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</si>
  <si>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</si>
  <si>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</si>
  <si>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</si>
  <si>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</si>
  <si>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</si>
  <si>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</si>
  <si>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</si>
  <si>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</si>
  <si>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</si>
  <si>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</si>
  <si>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</si>
  <si>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</si>
  <si>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</si>
  <si>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</si>
  <si>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</si>
  <si>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</si>
  <si>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</si>
  <si>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</si>
  <si>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</si>
  <si>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</si>
  <si>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</si>
  <si>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</si>
  <si>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</si>
  <si>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</si>
  <si>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</si>
  <si>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</si>
  <si>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2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</si>
  <si>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</si>
  <si>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</si>
  <si>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</si>
  <si>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</si>
  <si>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</si>
  <si>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</si>
  <si>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</si>
  <si>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</si>
  <si>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</si>
  <si>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</si>
  <si>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</si>
  <si>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</si>
  <si>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</si>
  <si>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</si>
  <si>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</si>
  <si>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</si>
  <si>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</si>
  <si>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</si>
  <si>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</si>
  <si>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</si>
  <si>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</si>
  <si>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</si>
  <si>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</si>
  <si>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</si>
  <si>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</si>
  <si>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</si>
  <si>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</si>
  <si>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</si>
  <si>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</si>
  <si>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</si>
  <si>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</si>
  <si>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</si>
  <si>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</si>
  <si>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</si>
  <si>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</si>
  <si>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</si>
  <si>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</si>
  <si>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</si>
  <si>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</si>
  <si>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</si>
  <si>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</si>
  <si>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</si>
  <si>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</si>
  <si>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</si>
  <si>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</si>
  <si>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</si>
  <si>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</si>
  <si>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</si>
  <si>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</si>
  <si>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</si>
  <si>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</si>
  <si>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</si>
  <si>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</si>
  <si>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</si>
  <si>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</si>
  <si>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</si>
  <si>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</si>
  <si>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</si>
  <si>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</si>
  <si>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</si>
  <si>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</si>
  <si>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</si>
  <si>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</si>
  <si>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</si>
  <si>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</si>
  <si>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</si>
  <si>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2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</si>
  <si>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</si>
  <si>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</si>
  <si>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</si>
  <si>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</si>
  <si>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</si>
  <si>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</si>
  <si>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</si>
  <si>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</si>
  <si>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</si>
  <si>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</si>
  <si>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</si>
  <si>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</si>
  <si>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</si>
  <si>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</si>
  <si>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</si>
  <si>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</si>
  <si>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</si>
  <si>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</si>
  <si>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</si>
  <si>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</si>
  <si>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</si>
  <si>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</si>
  <si>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</si>
  <si>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</si>
  <si>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</si>
  <si>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</si>
  <si>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</si>
  <si>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</si>
  <si>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</si>
  <si>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2015. évi eredeti előirányzat BEVÉTELEK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</si>
  <si>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</si>
  <si>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</si>
  <si>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</si>
  <si>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</si>
  <si>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</si>
  <si>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</si>
  <si>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</si>
  <si>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</si>
  <si>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</si>
  <si>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</si>
  <si>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</si>
  <si>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</si>
  <si>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</si>
  <si>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</si>
  <si>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</si>
  <si>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</si>
  <si>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</si>
  <si>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</si>
  <si>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</si>
  <si>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</si>
  <si>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</si>
  <si>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</si>
  <si>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</si>
  <si>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</si>
  <si>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</si>
  <si>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</si>
  <si>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</si>
  <si>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</si>
  <si>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</si>
  <si>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</si>
  <si>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</si>
  <si>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6.1.1. melléklet</t>
  </si>
  <si>
    <t>6.1.3. melléklet</t>
  </si>
  <si>
    <t>6.1.2. melléklet</t>
  </si>
  <si>
    <t>Költségvetési szerv</t>
  </si>
  <si>
    <t>6.2. melléklet</t>
  </si>
  <si>
    <t>6.2.1. melléklet</t>
  </si>
  <si>
    <t>6.2.2. melléklet</t>
  </si>
  <si>
    <t>6.2.3. melléklet</t>
  </si>
  <si>
    <t>6.3. melléklet</t>
  </si>
  <si>
    <t>6.3.3. melléklet</t>
  </si>
  <si>
    <t>6.3.2. melléklet</t>
  </si>
  <si>
    <t>6.3.1.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</si>
  <si>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</si>
  <si>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</si>
  <si>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</si>
  <si>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</si>
  <si>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</si>
  <si>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</si>
  <si>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</si>
  <si>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</si>
  <si>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</si>
  <si>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</si>
  <si>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</si>
  <si>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</si>
  <si>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</si>
  <si>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</si>
  <si>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</si>
  <si>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</si>
  <si>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</si>
  <si>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</si>
  <si>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</si>
  <si>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</si>
  <si>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</si>
  <si>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</si>
  <si>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ÁHT-n belüli meglőleg. Visszafiz</t>
  </si>
  <si>
    <t>Áht-n belüli megelőlegezések</t>
  </si>
  <si>
    <t>Kistraktor beszerzés</t>
  </si>
  <si>
    <t>Kis utca  útkorszerűsítés pályázat önrész</t>
  </si>
  <si>
    <t>Módosított 2015.06.30
előirányzat</t>
  </si>
  <si>
    <t>Módosított 2015.09.30
előirányzat</t>
  </si>
  <si>
    <t>Laptop</t>
  </si>
  <si>
    <t>Eü. Ház 1/10 rész</t>
  </si>
  <si>
    <t>2.1. melléklet a 12/2015.(XI.17.) önkormányzati rendelethez</t>
  </si>
  <si>
    <t>2.2. melléklet a 12/2015.(XI.17.) önkormányzati rendelethez</t>
  </si>
  <si>
    <t>Pula község Önkormányzat
2015. ÉVI KÖLTSÉGVETÉS
KÖTELEZŐ FELADATAINAK MÉRLEGE</t>
  </si>
  <si>
    <r>
      <t xml:space="preserve">Felhalmozási költségvetés kiadásai </t>
    </r>
    <r>
      <rPr>
        <sz val="8"/>
        <rFont val="Times New Roman CE"/>
        <family val="2"/>
      </rPr>
      <t>(2.1.+2.3.+2.5.)</t>
    </r>
  </si>
  <si>
    <t>Költségvetési hiány, többlet ( költségvetési bevételek 9. sor-költségvetési kiadások 3.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</si>
</sst>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#"/>
    <numFmt numFmtId="166" formatCode="#,##0.0"/>
  </numFmts>
  <fonts count="32">
    <font>
      <sz val="10"/>
      <name val="Times New Roman CE"/>
      <family val="2"/>
    </font>
    <font>
      <sz val="10"/>
      <name val="Arial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2"/>
    </font>
    <font>
      <b/>
      <sz val="11"/>
      <name val="Times New Roman CE"/>
      <family val="2"/>
    </font>
    <font>
      <b/>
      <i/>
      <sz val="9"/>
      <name val="Times New Roman CE"/>
      <family val="2"/>
    </font>
    <font>
      <b/>
      <sz val="14"/>
      <name val="Times New Roman CE"/>
      <family val="2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2"/>
    </font>
    <font>
      <sz val="10"/>
      <color indexed="17"/>
      <name val="Times New Roman CE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14"/>
      <color rgb="FFFF0000"/>
      <name val="Times New Roman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7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 style="hair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3" fillId="0" borderId="0">
      <alignment/>
      <protection/>
    </xf>
  </cellStyleXfs>
  <cellXfs count="544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4" applyFont="1" applyFill="1" applyBorder="1" applyAlignment="1" applyProtection="1">
      <alignment horizontal="center" vertical="center" wrapText="1"/>
      <protection/>
    </xf>
    <xf numFmtId="0" fontId="6" fillId="0" borderId="0" xfId="24" applyFont="1" applyFill="1" applyBorder="1" applyAlignment="1" applyProtection="1">
      <alignment vertical="center" wrapText="1"/>
      <protection/>
    </xf>
    <xf numFmtId="0" fontId="14" fillId="0" borderId="1" xfId="24" applyFont="1" applyFill="1" applyBorder="1" applyAlignment="1" applyProtection="1">
      <alignment horizontal="left" vertical="center" wrapText="1" indent="1"/>
      <protection/>
    </xf>
    <xf numFmtId="0" fontId="14" fillId="0" borderId="2" xfId="24" applyFont="1" applyFill="1" applyBorder="1" applyAlignment="1" applyProtection="1">
      <alignment horizontal="left" vertical="center" wrapText="1" indent="1"/>
      <protection/>
    </xf>
    <xf numFmtId="0" fontId="14" fillId="0" borderId="3" xfId="24" applyFont="1" applyFill="1" applyBorder="1" applyAlignment="1" applyProtection="1">
      <alignment horizontal="left" vertical="center" wrapText="1" indent="1"/>
      <protection/>
    </xf>
    <xf numFmtId="0" fontId="14" fillId="0" borderId="4" xfId="24" applyFont="1" applyFill="1" applyBorder="1" applyAlignment="1" applyProtection="1">
      <alignment horizontal="left" vertical="center" wrapText="1" indent="1"/>
      <protection/>
    </xf>
    <xf numFmtId="0" fontId="14" fillId="0" borderId="5" xfId="24" applyFont="1" applyFill="1" applyBorder="1" applyAlignment="1" applyProtection="1">
      <alignment horizontal="left" vertical="center" wrapText="1" indent="1"/>
      <protection/>
    </xf>
    <xf numFmtId="0" fontId="14" fillId="0" borderId="6" xfId="24" applyFont="1" applyFill="1" applyBorder="1" applyAlignment="1" applyProtection="1">
      <alignment horizontal="left" vertical="center" wrapText="1" indent="1"/>
      <protection/>
    </xf>
    <xf numFmtId="49" fontId="14" fillId="0" borderId="7" xfId="24" applyNumberFormat="1" applyFont="1" applyFill="1" applyBorder="1" applyAlignment="1" applyProtection="1">
      <alignment horizontal="left" vertical="center" wrapText="1" indent="1"/>
      <protection/>
    </xf>
    <xf numFmtId="49" fontId="14" fillId="0" borderId="8" xfId="24" applyNumberFormat="1" applyFont="1" applyFill="1" applyBorder="1" applyAlignment="1" applyProtection="1">
      <alignment horizontal="left" vertical="center" wrapText="1" indent="1"/>
      <protection/>
    </xf>
    <xf numFmtId="49" fontId="14" fillId="0" borderId="9" xfId="24" applyNumberFormat="1" applyFont="1" applyFill="1" applyBorder="1" applyAlignment="1" applyProtection="1">
      <alignment horizontal="left" vertical="center" wrapText="1" indent="1"/>
      <protection/>
    </xf>
    <xf numFmtId="49" fontId="14" fillId="0" borderId="10" xfId="24" applyNumberFormat="1" applyFont="1" applyFill="1" applyBorder="1" applyAlignment="1" applyProtection="1">
      <alignment horizontal="left" vertical="center" wrapText="1" indent="1"/>
      <protection/>
    </xf>
    <xf numFmtId="49" fontId="14" fillId="0" borderId="11" xfId="24" applyNumberFormat="1" applyFont="1" applyFill="1" applyBorder="1" applyAlignment="1" applyProtection="1">
      <alignment horizontal="left" vertical="center" wrapText="1" indent="1"/>
      <protection/>
    </xf>
    <xf numFmtId="49" fontId="14" fillId="0" borderId="12" xfId="24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24" applyFont="1" applyFill="1" applyBorder="1" applyAlignment="1" applyProtection="1">
      <alignment horizontal="left" vertical="center" wrapText="1" indent="1"/>
      <protection/>
    </xf>
    <xf numFmtId="0" fontId="13" fillId="0" borderId="13" xfId="24" applyFont="1" applyFill="1" applyBorder="1" applyAlignment="1" applyProtection="1">
      <alignment horizontal="left" vertical="center" wrapText="1" indent="1"/>
      <protection/>
    </xf>
    <xf numFmtId="0" fontId="13" fillId="0" borderId="14" xfId="24" applyFont="1" applyFill="1" applyBorder="1" applyAlignment="1" applyProtection="1">
      <alignment horizontal="left" vertical="center" wrapText="1" indent="1"/>
      <protection/>
    </xf>
    <xf numFmtId="0" fontId="13" fillId="0" borderId="15" xfId="24" applyFont="1" applyFill="1" applyBorder="1" applyAlignment="1" applyProtection="1">
      <alignment horizontal="left" vertical="center" wrapText="1" indent="1"/>
      <protection/>
    </xf>
    <xf numFmtId="165" fontId="14" fillId="0" borderId="2" xfId="0" applyNumberFormat="1" applyFont="1" applyFill="1" applyBorder="1" applyAlignment="1" applyProtection="1">
      <alignment vertical="center" wrapText="1"/>
      <protection locked="0"/>
    </xf>
    <xf numFmtId="165" fontId="14" fillId="0" borderId="6" xfId="0" applyNumberFormat="1" applyFont="1" applyFill="1" applyBorder="1" applyAlignment="1" applyProtection="1">
      <alignment vertical="center" wrapText="1"/>
      <protection locked="0"/>
    </xf>
    <xf numFmtId="0" fontId="13" fillId="0" borderId="14" xfId="24" applyFont="1" applyFill="1" applyBorder="1" applyAlignment="1" applyProtection="1">
      <alignment vertical="center" wrapText="1"/>
      <protection/>
    </xf>
    <xf numFmtId="0" fontId="13" fillId="0" borderId="16" xfId="24" applyFont="1" applyFill="1" applyBorder="1" applyAlignment="1" applyProtection="1">
      <alignment vertical="center" wrapText="1"/>
      <protection/>
    </xf>
    <xf numFmtId="0" fontId="13" fillId="0" borderId="13" xfId="24" applyFont="1" applyFill="1" applyBorder="1" applyAlignment="1" applyProtection="1">
      <alignment horizontal="center" vertical="center" wrapText="1"/>
      <protection/>
    </xf>
    <xf numFmtId="0" fontId="13" fillId="0" borderId="14" xfId="24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>
      <alignment/>
    </xf>
    <xf numFmtId="165" fontId="5" fillId="0" borderId="0" xfId="0" applyNumberFormat="1" applyFont="1" applyFill="1" applyAlignment="1" applyProtection="1">
      <alignment horizontal="right" wrapText="1"/>
      <protection/>
    </xf>
    <xf numFmtId="165" fontId="7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9" xfId="0" applyNumberFormat="1" applyFont="1" applyFill="1" applyBorder="1" applyAlignment="1" applyProtection="1">
      <alignment horizontal="center" vertical="center" wrapText="1"/>
      <protection/>
    </xf>
    <xf numFmtId="165" fontId="13" fillId="0" borderId="2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14" fillId="0" borderId="21" xfId="0" applyNumberFormat="1" applyFont="1" applyFill="1" applyBorder="1" applyAlignment="1" applyProtection="1">
      <alignment vertical="center" wrapText="1"/>
      <protection/>
    </xf>
    <xf numFmtId="165" fontId="1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2" xfId="0" applyNumberFormat="1" applyFont="1" applyFill="1" applyBorder="1" applyAlignment="1" applyProtection="1">
      <alignment vertical="center" wrapText="1"/>
      <protection/>
    </xf>
    <xf numFmtId="165" fontId="13" fillId="0" borderId="14" xfId="0" applyNumberFormat="1" applyFont="1" applyFill="1" applyBorder="1" applyAlignment="1" applyProtection="1">
      <alignment vertical="center" wrapText="1"/>
      <protection/>
    </xf>
    <xf numFmtId="165" fontId="13" fillId="0" borderId="17" xfId="0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165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" xfId="0" applyNumberFormat="1" applyFont="1" applyFill="1" applyBorder="1" applyAlignment="1" applyProtection="1">
      <alignment vertical="center" wrapText="1"/>
      <protection locked="0"/>
    </xf>
    <xf numFmtId="165" fontId="12" fillId="0" borderId="21" xfId="0" applyNumberFormat="1" applyFont="1" applyFill="1" applyBorder="1" applyAlignment="1" applyProtection="1">
      <alignment vertical="center" wrapText="1"/>
      <protection/>
    </xf>
    <xf numFmtId="165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22" xfId="0" applyNumberFormat="1" applyFont="1" applyFill="1" applyBorder="1" applyAlignment="1" applyProtection="1">
      <alignment vertical="center" wrapText="1"/>
      <protection/>
    </xf>
    <xf numFmtId="165" fontId="7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3" fillId="2" borderId="14" xfId="0" applyNumberFormat="1" applyFont="1" applyFill="1" applyBorder="1" applyAlignment="1" applyProtection="1">
      <alignment vertical="center" wrapText="1"/>
      <protection/>
    </xf>
    <xf numFmtId="165" fontId="7" fillId="2" borderId="14" xfId="0" applyNumberFormat="1" applyFont="1" applyFill="1" applyBorder="1" applyAlignment="1" applyProtection="1">
      <alignment vertical="center" wrapText="1"/>
      <protection/>
    </xf>
    <xf numFmtId="165" fontId="1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4" xfId="24" applyFont="1" applyFill="1" applyBorder="1" applyAlignment="1" applyProtection="1">
      <alignment horizontal="left" vertical="center" wrapText="1" indent="1"/>
      <protection/>
    </xf>
    <xf numFmtId="165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 applyProtection="1">
      <alignment horizontal="right"/>
      <protection/>
    </xf>
    <xf numFmtId="0" fontId="14" fillId="0" borderId="19" xfId="24" applyFont="1" applyFill="1" applyBorder="1" applyAlignment="1" applyProtection="1">
      <alignment horizontal="left" vertical="center" wrapText="1" indent="1"/>
      <protection/>
    </xf>
    <xf numFmtId="0" fontId="14" fillId="0" borderId="2" xfId="24" applyFont="1" applyFill="1" applyBorder="1" applyAlignment="1" applyProtection="1">
      <alignment horizontal="left" indent="6"/>
      <protection/>
    </xf>
    <xf numFmtId="0" fontId="14" fillId="0" borderId="2" xfId="24" applyFont="1" applyFill="1" applyBorder="1" applyAlignment="1" applyProtection="1">
      <alignment horizontal="left" vertical="center" wrapText="1" indent="6"/>
      <protection/>
    </xf>
    <xf numFmtId="0" fontId="14" fillId="0" borderId="6" xfId="24" applyFont="1" applyFill="1" applyBorder="1" applyAlignment="1" applyProtection="1">
      <alignment horizontal="left" vertical="center" wrapText="1" indent="6"/>
      <protection/>
    </xf>
    <xf numFmtId="0" fontId="14" fillId="0" borderId="23" xfId="24" applyFont="1" applyFill="1" applyBorder="1" applyAlignment="1" applyProtection="1">
      <alignment horizontal="left" vertical="center" wrapText="1" indent="6"/>
      <protection/>
    </xf>
    <xf numFmtId="0" fontId="26" fillId="0" borderId="0" xfId="0" applyFont="1"/>
    <xf numFmtId="0" fontId="24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/>
    <xf numFmtId="165" fontId="14" fillId="0" borderId="3" xfId="0" applyNumberFormat="1" applyFont="1" applyFill="1" applyBorder="1" applyAlignment="1" applyProtection="1">
      <alignment vertical="center"/>
      <protection locked="0"/>
    </xf>
    <xf numFmtId="165" fontId="14" fillId="0" borderId="2" xfId="0" applyNumberFormat="1" applyFont="1" applyFill="1" applyBorder="1" applyAlignment="1" applyProtection="1">
      <alignment vertical="center"/>
      <protection locked="0"/>
    </xf>
    <xf numFmtId="165" fontId="1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horizontal="center" vertical="center" wrapText="1"/>
      <protection/>
    </xf>
    <xf numFmtId="165" fontId="7" fillId="0" borderId="14" xfId="0" applyNumberFormat="1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horizontal="left" vertical="center" wrapText="1"/>
      <protection/>
    </xf>
    <xf numFmtId="165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vertical="center" wrapText="1"/>
      <protection/>
    </xf>
    <xf numFmtId="0" fontId="14" fillId="0" borderId="2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6" fillId="0" borderId="0" xfId="0" applyFont="1" applyFill="1" applyProtection="1">
      <protection/>
    </xf>
    <xf numFmtId="165" fontId="3" fillId="0" borderId="0" xfId="0" applyNumberFormat="1" applyFont="1" applyFill="1" applyAlignment="1" applyProtection="1">
      <alignment horizontal="left" vertical="center" wrapText="1"/>
      <protection/>
    </xf>
    <xf numFmtId="165" fontId="3" fillId="0" borderId="0" xfId="0" applyNumberFormat="1" applyFont="1" applyFill="1" applyAlignment="1" applyProtection="1">
      <alignment vertical="center" wrapText="1"/>
      <protection/>
    </xf>
    <xf numFmtId="165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Protection="1"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165" fontId="13" fillId="0" borderId="21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vertical="center" wrapText="1"/>
      <protection/>
    </xf>
    <xf numFmtId="165" fontId="13" fillId="0" borderId="22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165" fontId="13" fillId="0" borderId="14" xfId="0" applyNumberFormat="1" applyFont="1" applyFill="1" applyBorder="1" applyAlignment="1" applyProtection="1">
      <alignment vertical="center"/>
      <protection/>
    </xf>
    <xf numFmtId="165" fontId="13" fillId="0" borderId="17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Protection="1"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165" fontId="13" fillId="0" borderId="29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30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1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2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0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2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1" xfId="2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2" xfId="0" applyFont="1" applyBorder="1" applyAlignment="1" applyProtection="1">
      <alignment horizontal="left" vertical="center" wrapText="1" indent="1"/>
      <protection/>
    </xf>
    <xf numFmtId="0" fontId="17" fillId="0" borderId="6" xfId="0" applyFont="1" applyBorder="1" applyAlignment="1" applyProtection="1">
      <alignment horizontal="left" vertical="center" wrapText="1" indent="1"/>
      <protection/>
    </xf>
    <xf numFmtId="0" fontId="18" fillId="0" borderId="18" xfId="0" applyFont="1" applyBorder="1" applyAlignment="1" applyProtection="1">
      <alignment horizontal="left" vertical="center" wrapText="1" indent="1"/>
      <protection/>
    </xf>
    <xf numFmtId="165" fontId="6" fillId="0" borderId="0" xfId="24" applyNumberFormat="1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165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6" fillId="0" borderId="0" xfId="0" applyNumberFormat="1" applyFont="1" applyFill="1" applyAlignment="1" applyProtection="1">
      <alignment horizontal="centerContinuous" vertical="center" wrapText="1"/>
      <protection/>
    </xf>
    <xf numFmtId="165" fontId="0" fillId="0" borderId="0" xfId="0" applyNumberFormat="1" applyFill="1" applyAlignment="1" applyProtection="1">
      <alignment horizontal="centerContinuous" vertical="center"/>
      <protection/>
    </xf>
    <xf numFmtId="165" fontId="5" fillId="0" borderId="0" xfId="0" applyNumberFormat="1" applyFont="1" applyFill="1" applyAlignment="1" applyProtection="1">
      <alignment horizontal="right" vertical="center"/>
      <protection/>
    </xf>
    <xf numFmtId="165" fontId="7" fillId="0" borderId="13" xfId="0" applyNumberFormat="1" applyFont="1" applyFill="1" applyBorder="1" applyAlignment="1" applyProtection="1">
      <alignment horizontal="centerContinuous" vertical="center" wrapText="1"/>
      <protection/>
    </xf>
    <xf numFmtId="165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165" fontId="7" fillId="0" borderId="17" xfId="0" applyNumberFormat="1" applyFont="1" applyFill="1" applyBorder="1" applyAlignment="1" applyProtection="1">
      <alignment horizontal="centerContinuous" vertical="center" wrapText="1"/>
      <protection/>
    </xf>
    <xf numFmtId="165" fontId="4" fillId="0" borderId="0" xfId="0" applyNumberFormat="1" applyFont="1" applyFill="1" applyAlignment="1" applyProtection="1">
      <alignment horizontal="center" vertical="center" wrapText="1"/>
      <protection/>
    </xf>
    <xf numFmtId="165" fontId="13" fillId="0" borderId="34" xfId="0" applyNumberFormat="1" applyFont="1" applyFill="1" applyBorder="1" applyAlignment="1" applyProtection="1">
      <alignment horizontal="center" vertical="center" wrapText="1"/>
      <protection/>
    </xf>
    <xf numFmtId="165" fontId="13" fillId="0" borderId="13" xfId="0" applyNumberFormat="1" applyFont="1" applyFill="1" applyBorder="1" applyAlignment="1" applyProtection="1">
      <alignment horizontal="center" vertical="center" wrapText="1"/>
      <protection/>
    </xf>
    <xf numFmtId="165" fontId="13" fillId="0" borderId="14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5" xfId="0" applyNumberFormat="1" applyFill="1" applyBorder="1" applyAlignment="1" applyProtection="1">
      <alignment horizontal="left" vertical="center" wrapText="1" indent="1"/>
      <protection/>
    </xf>
    <xf numFmtId="165" fontId="14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36" xfId="0" applyNumberFormat="1" applyFill="1" applyBorder="1" applyAlignment="1" applyProtection="1">
      <alignment horizontal="left" vertical="center" wrapText="1" indent="1"/>
      <protection/>
    </xf>
    <xf numFmtId="165" fontId="14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34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7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2" xfId="0" applyNumberFormat="1" applyFont="1" applyFill="1" applyBorder="1" applyAlignment="1" applyProtection="1">
      <alignment horizontal="right" vertical="center" wrapText="1" indent="1"/>
      <protection/>
    </xf>
    <xf numFmtId="165" fontId="4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7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14" fillId="0" borderId="2" xfId="0" applyNumberFormat="1" applyFont="1" applyFill="1" applyBorder="1" applyAlignment="1" applyProtection="1">
      <alignment horizontal="left" vertical="center" wrapText="1" indent="2"/>
      <protection/>
    </xf>
    <xf numFmtId="165" fontId="1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9" xfId="0" applyNumberFormat="1" applyFont="1" applyFill="1" applyBorder="1" applyAlignment="1" applyProtection="1">
      <alignment horizontal="left" vertical="center" wrapText="1" indent="2"/>
      <protection/>
    </xf>
    <xf numFmtId="165" fontId="14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1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5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19" xfId="0" applyFont="1" applyBorder="1" applyAlignment="1" applyProtection="1">
      <alignment horizontal="left" vertical="center" wrapText="1" indent="1"/>
      <protection/>
    </xf>
    <xf numFmtId="0" fontId="3" fillId="0" borderId="0" xfId="24" applyFont="1" applyFill="1" applyProtection="1">
      <alignment/>
      <protection/>
    </xf>
    <xf numFmtId="0" fontId="3" fillId="0" borderId="0" xfId="24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5" fontId="0" fillId="0" borderId="38" xfId="0" applyNumberFormat="1" applyFill="1" applyBorder="1" applyAlignment="1" applyProtection="1">
      <alignment horizontal="left" vertical="center" wrapText="1" indent="1"/>
      <protection/>
    </xf>
    <xf numFmtId="165" fontId="14" fillId="0" borderId="7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6" xfId="24" applyNumberFormat="1" applyFont="1" applyFill="1" applyBorder="1" applyAlignment="1" applyProtection="1">
      <alignment horizontal="right" vertical="center" wrapText="1" indent="1"/>
      <protection/>
    </xf>
    <xf numFmtId="165" fontId="13" fillId="0" borderId="14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24" applyNumberFormat="1" applyFont="1" applyFill="1" applyBorder="1" applyAlignment="1" applyProtection="1">
      <alignment horizontal="right" vertical="center" wrapText="1" inden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3" fillId="0" borderId="15" xfId="24" applyFont="1" applyFill="1" applyBorder="1" applyAlignment="1" applyProtection="1">
      <alignment horizontal="center" vertical="center" wrapText="1"/>
      <protection/>
    </xf>
    <xf numFmtId="0" fontId="13" fillId="0" borderId="16" xfId="24" applyFont="1" applyFill="1" applyBorder="1" applyAlignment="1" applyProtection="1">
      <alignment horizontal="center" vertical="center" wrapText="1"/>
      <protection/>
    </xf>
    <xf numFmtId="0" fontId="14" fillId="0" borderId="3" xfId="24" applyFont="1" applyFill="1" applyBorder="1" applyAlignment="1" applyProtection="1">
      <alignment horizontal="left" vertical="center" wrapText="1" indent="6"/>
      <protection/>
    </xf>
    <xf numFmtId="0" fontId="3" fillId="0" borderId="0" xfId="24" applyFill="1" applyProtection="1">
      <alignment/>
      <protection/>
    </xf>
    <xf numFmtId="0" fontId="14" fillId="0" borderId="0" xfId="24" applyFont="1" applyFill="1" applyProtection="1">
      <alignment/>
      <protection/>
    </xf>
    <xf numFmtId="0" fontId="0" fillId="0" borderId="0" xfId="24" applyFont="1" applyFill="1" applyProtection="1">
      <alignment/>
      <protection/>
    </xf>
    <xf numFmtId="0" fontId="17" fillId="0" borderId="3" xfId="0" applyFont="1" applyBorder="1" applyAlignment="1" applyProtection="1">
      <alignment horizontal="left" wrapText="1" indent="1"/>
      <protection/>
    </xf>
    <xf numFmtId="0" fontId="17" fillId="0" borderId="2" xfId="0" applyFont="1" applyBorder="1" applyAlignment="1" applyProtection="1">
      <alignment horizontal="left" wrapText="1" indent="1"/>
      <protection/>
    </xf>
    <xf numFmtId="0" fontId="17" fillId="0" borderId="6" xfId="0" applyFont="1" applyBorder="1" applyAlignment="1" applyProtection="1">
      <alignment horizontal="left" wrapText="1" indent="1"/>
      <protection/>
    </xf>
    <xf numFmtId="0" fontId="17" fillId="0" borderId="6" xfId="0" applyFont="1" applyBorder="1" applyAlignment="1" applyProtection="1">
      <alignment wrapText="1"/>
      <protection/>
    </xf>
    <xf numFmtId="0" fontId="17" fillId="0" borderId="9" xfId="0" applyFont="1" applyBorder="1" applyAlignment="1" applyProtection="1">
      <alignment wrapText="1"/>
      <protection/>
    </xf>
    <xf numFmtId="0" fontId="17" fillId="0" borderId="8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3" fillId="0" borderId="0" xfId="24" applyFill="1" applyAlignment="1" applyProtection="1">
      <alignment/>
      <protection/>
    </xf>
    <xf numFmtId="0" fontId="15" fillId="0" borderId="0" xfId="24" applyFont="1" applyFill="1" applyProtection="1">
      <alignment/>
      <protection/>
    </xf>
    <xf numFmtId="0" fontId="6" fillId="0" borderId="0" xfId="24" applyFont="1" applyFill="1" applyProtection="1">
      <alignment/>
      <protection/>
    </xf>
    <xf numFmtId="165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8" xfId="0" applyNumberFormat="1" applyFont="1" applyFill="1" applyBorder="1" applyAlignment="1" applyProtection="1" quotePrefix="1">
      <alignment horizontal="left" vertical="center" wrapText="1" indent="3"/>
      <protection locked="0"/>
    </xf>
    <xf numFmtId="165" fontId="1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8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14" fillId="0" borderId="8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9" xfId="24" applyNumberFormat="1" applyFont="1" applyFill="1" applyBorder="1" applyAlignment="1" applyProtection="1">
      <alignment horizontal="center" vertical="center" wrapText="1"/>
      <protection/>
    </xf>
    <xf numFmtId="49" fontId="14" fillId="0" borderId="8" xfId="24" applyNumberFormat="1" applyFont="1" applyFill="1" applyBorder="1" applyAlignment="1" applyProtection="1">
      <alignment horizontal="center" vertical="center" wrapText="1"/>
      <protection/>
    </xf>
    <xf numFmtId="49" fontId="14" fillId="0" borderId="10" xfId="24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7" fillId="0" borderId="9" xfId="0" applyFont="1" applyBorder="1" applyAlignment="1" applyProtection="1">
      <alignment horizontal="center" wrapText="1"/>
      <protection/>
    </xf>
    <xf numFmtId="0" fontId="17" fillId="0" borderId="8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49" fontId="14" fillId="0" borderId="11" xfId="24" applyNumberFormat="1" applyFont="1" applyFill="1" applyBorder="1" applyAlignment="1" applyProtection="1">
      <alignment horizontal="center" vertical="center" wrapText="1"/>
      <protection/>
    </xf>
    <xf numFmtId="49" fontId="14" fillId="0" borderId="7" xfId="24" applyNumberFormat="1" applyFont="1" applyFill="1" applyBorder="1" applyAlignment="1" applyProtection="1">
      <alignment horizontal="center" vertical="center" wrapText="1"/>
      <protection/>
    </xf>
    <xf numFmtId="49" fontId="14" fillId="0" borderId="12" xfId="24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165" fontId="13" fillId="0" borderId="29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31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3" xfId="24" applyNumberFormat="1" applyFont="1" applyFill="1" applyBorder="1" applyAlignment="1" applyProtection="1">
      <alignment horizontal="right" vertical="center" wrapText="1" inden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8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24" applyFont="1" applyFill="1" applyBorder="1" applyAlignment="1" applyProtection="1">
      <alignment horizontal="left" vertical="center" wrapText="1" indent="1"/>
      <protection/>
    </xf>
    <xf numFmtId="0" fontId="14" fillId="0" borderId="2" xfId="24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5" fontId="14" fillId="0" borderId="3" xfId="2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vertical="center" wrapText="1"/>
      <protection/>
    </xf>
    <xf numFmtId="165" fontId="13" fillId="0" borderId="14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9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 quotePrefix="1">
      <alignment horizontal="left" wrapText="1" indent="1"/>
      <protection/>
    </xf>
    <xf numFmtId="0" fontId="17" fillId="0" borderId="6" xfId="0" applyFont="1" applyBorder="1" applyAlignment="1" applyProtection="1">
      <alignment vertical="center" wrapText="1"/>
      <protection/>
    </xf>
    <xf numFmtId="0" fontId="13" fillId="0" borderId="18" xfId="24" applyFont="1" applyFill="1" applyBorder="1" applyAlignment="1" applyProtection="1">
      <alignment horizontal="left" vertical="center" wrapText="1" indent="1"/>
      <protection/>
    </xf>
    <xf numFmtId="0" fontId="13" fillId="0" borderId="19" xfId="24" applyFont="1" applyFill="1" applyBorder="1" applyAlignment="1" applyProtection="1">
      <alignment vertical="center" wrapText="1"/>
      <protection/>
    </xf>
    <xf numFmtId="0" fontId="14" fillId="0" borderId="23" xfId="24" applyFont="1" applyFill="1" applyBorder="1" applyAlignment="1" applyProtection="1">
      <alignment horizontal="left" vertical="center" wrapText="1" indent="7"/>
      <protection/>
    </xf>
    <xf numFmtId="0" fontId="13" fillId="0" borderId="13" xfId="24" applyFont="1" applyFill="1" applyBorder="1" applyAlignment="1" applyProtection="1">
      <alignment horizontal="left" vertical="center" wrapText="1"/>
      <protection/>
    </xf>
    <xf numFmtId="165" fontId="19" fillId="0" borderId="1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3" xfId="24" applyNumberFormat="1" applyFont="1" applyFill="1" applyBorder="1" applyAlignment="1" applyProtection="1">
      <alignment horizontal="center" vertical="center" wrapText="1"/>
      <protection/>
    </xf>
    <xf numFmtId="165" fontId="13" fillId="0" borderId="42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43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4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5" xfId="24" applyNumberFormat="1" applyFont="1" applyFill="1" applyBorder="1" applyAlignment="1" applyProtection="1">
      <alignment horizontal="right" vertical="center" wrapText="1" indent="1"/>
      <protection/>
    </xf>
    <xf numFmtId="165" fontId="18" fillId="0" borderId="29" xfId="0" applyNumberFormat="1" applyFont="1" applyBorder="1" applyAlignment="1" applyProtection="1">
      <alignment horizontal="right" vertical="center" wrapText="1" indent="1"/>
      <protection/>
    </xf>
    <xf numFmtId="165" fontId="18" fillId="0" borderId="29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5" fontId="14" fillId="0" borderId="4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9" xfId="24" applyNumberFormat="1" applyFont="1" applyFill="1" applyBorder="1" applyAlignment="1" applyProtection="1">
      <alignment horizontal="right" vertical="center" wrapText="1" indent="1"/>
      <protection/>
    </xf>
    <xf numFmtId="165" fontId="18" fillId="0" borderId="14" xfId="0" applyNumberFormat="1" applyFont="1" applyBorder="1" applyAlignment="1" applyProtection="1">
      <alignment horizontal="right" vertical="center" wrapText="1" indent="1"/>
      <protection/>
    </xf>
    <xf numFmtId="165" fontId="18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23" xfId="24" applyFont="1" applyFill="1" applyBorder="1" applyAlignment="1" applyProtection="1">
      <alignment horizontal="center" vertical="center" wrapText="1"/>
      <protection/>
    </xf>
    <xf numFmtId="0" fontId="7" fillId="0" borderId="46" xfId="24" applyFont="1" applyFill="1" applyBorder="1" applyAlignment="1" applyProtection="1">
      <alignment horizontal="center" vertical="center" wrapText="1"/>
      <protection/>
    </xf>
    <xf numFmtId="0" fontId="7" fillId="0" borderId="47" xfId="24" applyFont="1" applyFill="1" applyBorder="1" applyAlignment="1" applyProtection="1">
      <alignment horizontal="center" vertical="center" wrapText="1"/>
      <protection/>
    </xf>
    <xf numFmtId="0" fontId="13" fillId="0" borderId="48" xfId="24" applyFont="1" applyFill="1" applyBorder="1" applyAlignment="1" applyProtection="1">
      <alignment horizontal="center" vertical="center" wrapText="1"/>
      <protection/>
    </xf>
    <xf numFmtId="165" fontId="13" fillId="0" borderId="49" xfId="24" applyNumberFormat="1" applyFont="1" applyFill="1" applyBorder="1" applyAlignment="1" applyProtection="1">
      <alignment horizontal="right" vertical="center" wrapText="1" indent="1"/>
      <protection/>
    </xf>
    <xf numFmtId="165" fontId="13" fillId="0" borderId="26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24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0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4" applyNumberFormat="1" applyFont="1" applyFill="1" applyBorder="1" applyAlignment="1" applyProtection="1">
      <alignment horizontal="right" vertical="center" wrapText="1" indent="1"/>
      <protection/>
    </xf>
    <xf numFmtId="165" fontId="18" fillId="0" borderId="26" xfId="0" applyNumberFormat="1" applyFont="1" applyBorder="1" applyAlignment="1" applyProtection="1">
      <alignment horizontal="right" vertical="center" wrapText="1" indent="1"/>
      <protection/>
    </xf>
    <xf numFmtId="165" fontId="18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6" xfId="24" applyFont="1" applyFill="1" applyBorder="1" applyAlignment="1" applyProtection="1">
      <alignment horizontal="center" vertical="center" wrapText="1"/>
      <protection/>
    </xf>
    <xf numFmtId="165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5" fontId="7" fillId="0" borderId="26" xfId="0" applyNumberFormat="1" applyFont="1" applyFill="1" applyBorder="1" applyAlignment="1" applyProtection="1">
      <alignment horizontal="center" vertical="center" wrapText="1"/>
      <protection/>
    </xf>
    <xf numFmtId="165" fontId="13" fillId="0" borderId="26" xfId="0" applyNumberFormat="1" applyFont="1" applyFill="1" applyBorder="1" applyAlignment="1" applyProtection="1">
      <alignment horizontal="center" vertical="center" wrapText="1"/>
      <protection/>
    </xf>
    <xf numFmtId="165" fontId="1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5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5" fontId="13" fillId="0" borderId="29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7" fillId="0" borderId="29" xfId="0" applyNumberFormat="1" applyFont="1" applyFill="1" applyBorder="1" applyAlignment="1" applyProtection="1">
      <alignment horizontal="center" vertical="center" wrapText="1"/>
      <protection/>
    </xf>
    <xf numFmtId="165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8" xfId="0" applyNumberFormat="1" applyFont="1" applyFill="1" applyBorder="1" applyAlignment="1" applyProtection="1">
      <alignment horizontal="center" vertical="center" wrapText="1"/>
      <protection/>
    </xf>
    <xf numFmtId="165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Protection="1"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Fill="1" applyProtection="1">
      <protection/>
    </xf>
    <xf numFmtId="3" fontId="12" fillId="0" borderId="0" xfId="0" applyNumberFormat="1" applyFont="1" applyFill="1" applyAlignment="1" applyProtection="1">
      <alignment horizontal="right" indent="1"/>
      <protection/>
    </xf>
    <xf numFmtId="0" fontId="12" fillId="0" borderId="0" xfId="0" applyFont="1" applyFill="1" applyAlignment="1" applyProtection="1">
      <alignment horizontal="right" indent="1"/>
      <protection/>
    </xf>
    <xf numFmtId="3" fontId="7" fillId="0" borderId="0" xfId="0" applyNumberFormat="1" applyFont="1" applyFill="1" applyAlignment="1" applyProtection="1">
      <alignment horizontal="right" indent="1"/>
      <protection/>
    </xf>
    <xf numFmtId="0" fontId="25" fillId="0" borderId="0" xfId="0" applyFont="1" applyFill="1" applyProtection="1">
      <protection/>
    </xf>
    <xf numFmtId="0" fontId="20" fillId="0" borderId="0" xfId="0" applyFont="1" applyFill="1" applyProtection="1">
      <protection/>
    </xf>
    <xf numFmtId="0" fontId="6" fillId="0" borderId="0" xfId="0" applyFont="1" applyProtection="1">
      <protection/>
    </xf>
    <xf numFmtId="0" fontId="20" fillId="0" borderId="0" xfId="0" applyFont="1" applyProtection="1">
      <protection/>
    </xf>
    <xf numFmtId="165" fontId="13" fillId="0" borderId="34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53" xfId="0" applyNumberFormat="1" applyFont="1" applyFill="1" applyBorder="1" applyAlignment="1">
      <alignment horizontal="center" vertical="center"/>
    </xf>
    <xf numFmtId="165" fontId="13" fillId="0" borderId="54" xfId="0" applyNumberFormat="1" applyFont="1" applyFill="1" applyBorder="1" applyAlignment="1">
      <alignment horizontal="center" vertical="center"/>
    </xf>
    <xf numFmtId="165" fontId="13" fillId="0" borderId="54" xfId="0" applyNumberFormat="1" applyFont="1" applyFill="1" applyBorder="1" applyAlignment="1">
      <alignment horizontal="center" vertical="center" wrapText="1"/>
    </xf>
    <xf numFmtId="49" fontId="14" fillId="0" borderId="55" xfId="0" applyNumberFormat="1" applyFont="1" applyFill="1" applyBorder="1" applyAlignment="1">
      <alignment horizontal="left" vertical="center"/>
    </xf>
    <xf numFmtId="3" fontId="14" fillId="0" borderId="56" xfId="0" applyNumberFormat="1" applyFont="1" applyFill="1" applyBorder="1" applyAlignment="1" applyProtection="1">
      <alignment horizontal="right" vertical="center"/>
      <protection locked="0"/>
    </xf>
    <xf numFmtId="3" fontId="14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57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57" xfId="0" applyNumberFormat="1" applyFont="1" applyFill="1" applyBorder="1" applyAlignment="1">
      <alignment horizontal="right" vertical="center" wrapText="1"/>
    </xf>
    <xf numFmtId="4" fontId="13" fillId="0" borderId="57" xfId="0" applyNumberFormat="1" applyFont="1" applyFill="1" applyBorder="1" applyAlignment="1">
      <alignment horizontal="right" vertical="center" wrapText="1"/>
    </xf>
    <xf numFmtId="49" fontId="19" fillId="0" borderId="58" xfId="0" applyNumberFormat="1" applyFont="1" applyFill="1" applyBorder="1" applyAlignment="1" quotePrefix="1">
      <alignment horizontal="left" vertical="center" indent="1"/>
    </xf>
    <xf numFmtId="3" fontId="19" fillId="0" borderId="36" xfId="0" applyNumberFormat="1" applyFont="1" applyFill="1" applyBorder="1" applyAlignment="1" applyProtection="1">
      <alignment horizontal="right" vertical="center"/>
      <protection locked="0"/>
    </xf>
    <xf numFmtId="3" fontId="19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36" xfId="0" applyNumberFormat="1" applyFont="1" applyFill="1" applyBorder="1" applyAlignment="1">
      <alignment horizontal="right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9" fontId="14" fillId="0" borderId="58" xfId="0" applyNumberFormat="1" applyFont="1" applyFill="1" applyBorder="1" applyAlignment="1">
      <alignment horizontal="left" vertical="center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59" xfId="0" applyNumberFormat="1" applyFont="1" applyFill="1" applyBorder="1" applyAlignment="1" applyProtection="1">
      <alignment horizontal="lef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61" xfId="0" applyNumberFormat="1" applyFont="1" applyFill="1" applyBorder="1" applyAlignment="1">
      <alignment horizontal="right" vertical="center" wrapText="1"/>
    </xf>
    <xf numFmtId="49" fontId="13" fillId="0" borderId="41" xfId="0" applyNumberFormat="1" applyFont="1" applyFill="1" applyBorder="1" applyAlignment="1" applyProtection="1">
      <alignment horizontal="left" vertical="center" indent="1"/>
      <protection locked="0"/>
    </xf>
    <xf numFmtId="165" fontId="13" fillId="0" borderId="34" xfId="0" applyNumberFormat="1" applyFont="1" applyFill="1" applyBorder="1" applyAlignment="1">
      <alignment vertical="center"/>
    </xf>
    <xf numFmtId="4" fontId="14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52" xfId="0" applyNumberFormat="1" applyFont="1" applyFill="1" applyBorder="1" applyAlignment="1" applyProtection="1">
      <alignment vertical="center"/>
      <protection locked="0"/>
    </xf>
    <xf numFmtId="49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5" xfId="0" applyNumberFormat="1" applyFont="1" applyFill="1" applyBorder="1" applyAlignment="1" applyProtection="1">
      <alignment vertical="center"/>
      <protection locked="0"/>
    </xf>
    <xf numFmtId="49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9" xfId="0" applyNumberFormat="1" applyFont="1" applyFill="1" applyBorder="1" applyAlignment="1">
      <alignment horizontal="left" vertical="center"/>
    </xf>
    <xf numFmtId="165" fontId="13" fillId="0" borderId="56" xfId="0" applyNumberFormat="1" applyFont="1" applyFill="1" applyBorder="1" applyAlignment="1" applyProtection="1">
      <alignment horizontal="right" vertical="center" wrapText="1"/>
      <protection/>
    </xf>
    <xf numFmtId="49" fontId="14" fillId="0" borderId="8" xfId="0" applyNumberFormat="1" applyFont="1" applyFill="1" applyBorder="1" applyAlignment="1">
      <alignment horizontal="left" vertical="center"/>
    </xf>
    <xf numFmtId="165" fontId="13" fillId="0" borderId="36" xfId="0" applyNumberFormat="1" applyFont="1" applyFill="1" applyBorder="1" applyAlignment="1" applyProtection="1">
      <alignment horizontal="right" vertical="center" wrapText="1"/>
      <protection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166" fontId="13" fillId="0" borderId="34" xfId="0" applyNumberFormat="1" applyFont="1" applyFill="1" applyBorder="1" applyAlignment="1">
      <alignment horizontal="left" vertical="center" wrapText="1" indent="1"/>
    </xf>
    <xf numFmtId="166" fontId="28" fillId="0" borderId="0" xfId="0" applyNumberFormat="1" applyFont="1" applyFill="1" applyBorder="1" applyAlignment="1">
      <alignment horizontal="left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61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34" xfId="0" applyNumberFormat="1" applyFont="1" applyFill="1" applyBorder="1" applyAlignment="1">
      <alignment horizontal="right" vertical="center" wrapText="1"/>
    </xf>
    <xf numFmtId="0" fontId="29" fillId="0" borderId="0" xfId="0" applyFont="1" applyAlignment="1" applyProtection="1">
      <alignment horizontal="right" vertical="top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 quotePrefix="1">
      <alignment horizontal="right" vertical="center" indent="1"/>
      <protection/>
    </xf>
    <xf numFmtId="49" fontId="7" fillId="0" borderId="34" xfId="0" applyNumberFormat="1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165" fontId="14" fillId="0" borderId="24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5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0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7" xfId="24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7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 indent="1"/>
      <protection/>
    </xf>
    <xf numFmtId="165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62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62" xfId="0" applyNumberFormat="1" applyFont="1" applyFill="1" applyBorder="1" applyAlignment="1" applyProtection="1">
      <alignment horizontal="center" vertical="center" wrapText="1"/>
      <protection/>
    </xf>
    <xf numFmtId="165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62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65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4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6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62" xfId="24" applyNumberFormat="1" applyFont="1" applyFill="1" applyBorder="1" applyAlignment="1" applyProtection="1">
      <alignment horizontal="right" vertical="center" wrapText="1" indent="1"/>
      <protection/>
    </xf>
    <xf numFmtId="165" fontId="13" fillId="0" borderId="52" xfId="24" applyNumberFormat="1" applyFont="1" applyFill="1" applyBorder="1" applyAlignment="1" applyProtection="1">
      <alignment horizontal="right" vertical="center" wrapText="1" indent="1"/>
      <protection/>
    </xf>
    <xf numFmtId="165" fontId="14" fillId="0" borderId="67" xfId="24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8" xfId="24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5" xfId="24" applyNumberFormat="1" applyFont="1" applyFill="1" applyBorder="1" applyAlignment="1" applyProtection="1">
      <alignment horizontal="right" vertical="center" wrapText="1" indent="1"/>
      <protection/>
    </xf>
    <xf numFmtId="165" fontId="18" fillId="0" borderId="62" xfId="0" applyNumberFormat="1" applyFont="1" applyBorder="1" applyAlignment="1" applyProtection="1">
      <alignment horizontal="right" vertical="center" wrapText="1" indent="1"/>
      <protection/>
    </xf>
    <xf numFmtId="165" fontId="18" fillId="0" borderId="62" xfId="0" applyNumberFormat="1" applyFont="1" applyBorder="1" applyAlignment="1" applyProtection="1">
      <alignment horizontal="right" vertical="center" wrapText="1" indent="1"/>
      <protection locked="0"/>
    </xf>
    <xf numFmtId="165" fontId="16" fillId="0" borderId="62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" xfId="24" applyFont="1" applyFill="1" applyBorder="1" applyAlignment="1" applyProtection="1">
      <alignment horizontal="center" vertical="center" wrapText="1"/>
      <protection/>
    </xf>
    <xf numFmtId="0" fontId="13" fillId="0" borderId="6" xfId="24" applyFont="1" applyFill="1" applyBorder="1" applyAlignment="1" applyProtection="1">
      <alignment horizontal="center" vertical="center" wrapText="1"/>
      <protection/>
    </xf>
    <xf numFmtId="165" fontId="13" fillId="0" borderId="4" xfId="24" applyNumberFormat="1" applyFont="1" applyFill="1" applyBorder="1" applyAlignment="1" applyProtection="1">
      <alignment horizontal="right" vertical="center" wrapText="1" indent="1"/>
      <protection/>
    </xf>
    <xf numFmtId="0" fontId="7" fillId="0" borderId="15" xfId="24" applyFont="1" applyFill="1" applyBorder="1" applyAlignment="1" applyProtection="1">
      <alignment horizontal="center" vertical="center" wrapText="1"/>
      <protection/>
    </xf>
    <xf numFmtId="0" fontId="7" fillId="0" borderId="16" xfId="24" applyFont="1" applyFill="1" applyBorder="1" applyAlignment="1" applyProtection="1">
      <alignment horizontal="center" vertical="center" wrapText="1"/>
      <protection/>
    </xf>
    <xf numFmtId="0" fontId="7" fillId="0" borderId="2" xfId="24" applyFont="1" applyFill="1" applyBorder="1" applyAlignment="1" applyProtection="1">
      <alignment horizontal="center" vertical="center" wrapText="1"/>
      <protection/>
    </xf>
    <xf numFmtId="0" fontId="7" fillId="0" borderId="48" xfId="24" applyFont="1" applyFill="1" applyBorder="1" applyAlignment="1" applyProtection="1">
      <alignment horizontal="center" vertical="center" wrapText="1"/>
      <protection/>
    </xf>
    <xf numFmtId="0" fontId="7" fillId="0" borderId="13" xfId="24" applyFont="1" applyFill="1" applyBorder="1" applyAlignment="1" applyProtection="1">
      <alignment horizontal="left" vertical="center" wrapText="1" indent="1"/>
      <protection/>
    </xf>
    <xf numFmtId="0" fontId="7" fillId="0" borderId="14" xfId="24" applyFont="1" applyFill="1" applyBorder="1" applyAlignment="1" applyProtection="1">
      <alignment horizontal="left" vertical="center" wrapText="1" indent="1"/>
      <protection/>
    </xf>
    <xf numFmtId="165" fontId="7" fillId="0" borderId="14" xfId="24" applyNumberFormat="1" applyFont="1" applyFill="1" applyBorder="1" applyAlignment="1" applyProtection="1">
      <alignment horizontal="right" vertical="center" wrapText="1" indent="1"/>
      <protection/>
    </xf>
    <xf numFmtId="165" fontId="7" fillId="0" borderId="2" xfId="24" applyNumberFormat="1" applyFont="1" applyFill="1" applyBorder="1" applyAlignment="1" applyProtection="1">
      <alignment horizontal="right" vertical="center" wrapText="1" indent="1"/>
      <protection/>
    </xf>
    <xf numFmtId="165" fontId="7" fillId="0" borderId="29" xfId="24" applyNumberFormat="1" applyFont="1" applyFill="1" applyBorder="1" applyAlignment="1" applyProtection="1">
      <alignment horizontal="right" vertical="center" wrapText="1" indent="1"/>
      <protection/>
    </xf>
    <xf numFmtId="49" fontId="12" fillId="0" borderId="9" xfId="24" applyNumberFormat="1" applyFont="1" applyFill="1" applyBorder="1" applyAlignment="1" applyProtection="1">
      <alignment horizontal="left" vertical="center" wrapText="1" indent="1"/>
      <protection/>
    </xf>
    <xf numFmtId="0" fontId="31" fillId="0" borderId="3" xfId="0" applyFont="1" applyBorder="1" applyAlignment="1" applyProtection="1">
      <alignment horizontal="left" wrapText="1" indent="1"/>
      <protection/>
    </xf>
    <xf numFmtId="165" fontId="12" fillId="0" borderId="3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1" xfId="24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8" xfId="24" applyNumberFormat="1" applyFont="1" applyFill="1" applyBorder="1" applyAlignment="1" applyProtection="1">
      <alignment horizontal="left" vertical="center" wrapText="1" indent="1"/>
      <protection/>
    </xf>
    <xf numFmtId="0" fontId="31" fillId="0" borderId="2" xfId="0" applyFont="1" applyBorder="1" applyAlignment="1" applyProtection="1">
      <alignment horizontal="left" wrapText="1" indent="1"/>
      <protection/>
    </xf>
    <xf numFmtId="165" fontId="12" fillId="0" borderId="30" xfId="2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" xfId="0" applyFont="1" applyBorder="1" applyAlignment="1" applyProtection="1">
      <alignment horizontal="left" vertical="center" wrapText="1" indent="1"/>
      <protection/>
    </xf>
    <xf numFmtId="49" fontId="12" fillId="0" borderId="10" xfId="24" applyNumberFormat="1" applyFont="1" applyFill="1" applyBorder="1" applyAlignment="1" applyProtection="1">
      <alignment horizontal="left" vertical="center" wrapText="1" indent="1"/>
      <protection/>
    </xf>
    <xf numFmtId="0" fontId="31" fillId="0" borderId="6" xfId="0" applyFont="1" applyBorder="1" applyAlignment="1" applyProtection="1">
      <alignment horizontal="left" vertical="center" wrapText="1" indent="1"/>
      <protection/>
    </xf>
    <xf numFmtId="0" fontId="16" fillId="0" borderId="14" xfId="0" applyFont="1" applyBorder="1" applyAlignment="1" applyProtection="1">
      <alignment horizontal="left" vertical="center" wrapText="1" indent="1"/>
      <protection/>
    </xf>
    <xf numFmtId="165" fontId="12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2" xfId="2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6" xfId="0" applyFont="1" applyBorder="1" applyAlignment="1" applyProtection="1">
      <alignment horizontal="left" wrapText="1" indent="1"/>
      <protection/>
    </xf>
    <xf numFmtId="165" fontId="7" fillId="0" borderId="14" xfId="24" applyNumberFormat="1" applyFont="1" applyFill="1" applyBorder="1" applyAlignment="1" applyProtection="1">
      <alignment horizontal="right" vertical="center" wrapText="1" indent="1"/>
      <protection/>
    </xf>
    <xf numFmtId="165" fontId="7" fillId="0" borderId="2" xfId="24" applyNumberFormat="1" applyFont="1" applyFill="1" applyBorder="1" applyAlignment="1" applyProtection="1">
      <alignment horizontal="right" vertical="center" wrapText="1" indent="1"/>
      <protection/>
    </xf>
    <xf numFmtId="165" fontId="7" fillId="0" borderId="29" xfId="24" applyNumberFormat="1" applyFont="1" applyFill="1" applyBorder="1" applyAlignment="1" applyProtection="1">
      <alignment horizontal="right" vertical="center" wrapText="1" indent="1"/>
      <protection/>
    </xf>
    <xf numFmtId="165" fontId="12" fillId="0" borderId="3" xfId="24" applyNumberFormat="1" applyFont="1" applyFill="1" applyBorder="1" applyAlignment="1" applyProtection="1">
      <alignment horizontal="right" vertical="center" wrapText="1" indent="1"/>
      <protection/>
    </xf>
    <xf numFmtId="165" fontId="12" fillId="0" borderId="2" xfId="24" applyNumberFormat="1" applyFont="1" applyFill="1" applyBorder="1" applyAlignment="1" applyProtection="1">
      <alignment horizontal="right" vertical="center" wrapText="1" indent="1"/>
      <protection/>
    </xf>
    <xf numFmtId="165" fontId="12" fillId="0" borderId="31" xfId="24" applyNumberFormat="1" applyFont="1" applyFill="1" applyBorder="1" applyAlignment="1" applyProtection="1">
      <alignment horizontal="right" vertical="center" wrapText="1" indent="1"/>
      <protection/>
    </xf>
    <xf numFmtId="0" fontId="31" fillId="0" borderId="2" xfId="0" applyFont="1" applyBorder="1" applyAlignment="1" applyProtection="1" quotePrefix="1">
      <alignment horizontal="left" wrapText="1" indent="1"/>
      <protection/>
    </xf>
    <xf numFmtId="165" fontId="12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0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2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" xfId="24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1" xfId="2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24" applyFont="1" applyFill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31" fillId="0" borderId="6" xfId="0" applyFont="1" applyBorder="1" applyAlignment="1" applyProtection="1">
      <alignment vertical="center" wrapText="1"/>
      <protection/>
    </xf>
    <xf numFmtId="0" fontId="31" fillId="0" borderId="9" xfId="0" applyFont="1" applyBorder="1" applyAlignment="1" applyProtection="1">
      <alignment wrapText="1"/>
      <protection/>
    </xf>
    <xf numFmtId="0" fontId="31" fillId="0" borderId="8" xfId="0" applyFont="1" applyBorder="1" applyAlignment="1" applyProtection="1">
      <alignment wrapText="1"/>
      <protection/>
    </xf>
    <xf numFmtId="0" fontId="31" fillId="0" borderId="10" xfId="0" applyFont="1" applyBorder="1" applyAlignment="1" applyProtection="1">
      <alignment wrapText="1"/>
      <protection/>
    </xf>
    <xf numFmtId="165" fontId="7" fillId="0" borderId="14" xfId="24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9" xfId="2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wrapText="1"/>
      <protection/>
    </xf>
    <xf numFmtId="0" fontId="7" fillId="0" borderId="69" xfId="24" applyFont="1" applyFill="1" applyBorder="1" applyAlignment="1" applyProtection="1">
      <alignment horizontal="center" vertical="center" wrapText="1"/>
      <protection/>
    </xf>
    <xf numFmtId="0" fontId="7" fillId="0" borderId="4" xfId="24" applyFont="1" applyFill="1" applyBorder="1" applyAlignment="1" applyProtection="1">
      <alignment horizontal="center" vertical="center" wrapText="1"/>
      <protection/>
    </xf>
    <xf numFmtId="0" fontId="7" fillId="0" borderId="63" xfId="24" applyFont="1" applyFill="1" applyBorder="1" applyAlignment="1" applyProtection="1">
      <alignment horizontal="center" vertical="center" wrapText="1"/>
      <protection/>
    </xf>
    <xf numFmtId="0" fontId="7" fillId="0" borderId="39" xfId="24" applyFont="1" applyFill="1" applyBorder="1" applyAlignment="1" applyProtection="1">
      <alignment horizontal="center" vertical="center" wrapText="1"/>
      <protection/>
    </xf>
    <xf numFmtId="0" fontId="6" fillId="0" borderId="0" xfId="24" applyFont="1" applyFill="1" applyAlignment="1" applyProtection="1">
      <alignment horizontal="center"/>
      <protection/>
    </xf>
    <xf numFmtId="165" fontId="6" fillId="0" borderId="0" xfId="24" applyNumberFormat="1" applyFont="1" applyFill="1" applyBorder="1" applyAlignment="1" applyProtection="1">
      <alignment horizontal="center" vertical="center"/>
      <protection/>
    </xf>
    <xf numFmtId="165" fontId="21" fillId="0" borderId="25" xfId="24" applyNumberFormat="1" applyFont="1" applyFill="1" applyBorder="1" applyAlignment="1" applyProtection="1">
      <alignment horizontal="left" vertical="center"/>
      <protection/>
    </xf>
    <xf numFmtId="165" fontId="21" fillId="0" borderId="25" xfId="24" applyNumberFormat="1" applyFont="1" applyFill="1" applyBorder="1" applyAlignment="1" applyProtection="1">
      <alignment horizontal="left"/>
      <protection/>
    </xf>
    <xf numFmtId="0" fontId="7" fillId="0" borderId="15" xfId="24" applyFont="1" applyFill="1" applyBorder="1" applyAlignment="1" applyProtection="1">
      <alignment horizontal="center" vertical="center" wrapText="1"/>
      <protection/>
    </xf>
    <xf numFmtId="0" fontId="7" fillId="0" borderId="18" xfId="24" applyFont="1" applyFill="1" applyBorder="1" applyAlignment="1" applyProtection="1">
      <alignment horizontal="center" vertical="center" wrapText="1"/>
      <protection/>
    </xf>
    <xf numFmtId="0" fontId="7" fillId="0" borderId="16" xfId="24" applyFont="1" applyFill="1" applyBorder="1" applyAlignment="1" applyProtection="1">
      <alignment horizontal="center" vertical="center" wrapText="1"/>
      <protection/>
    </xf>
    <xf numFmtId="0" fontId="7" fillId="0" borderId="19" xfId="24" applyFont="1" applyFill="1" applyBorder="1" applyAlignment="1" applyProtection="1">
      <alignment horizontal="center" vertical="center" wrapText="1"/>
      <protection/>
    </xf>
    <xf numFmtId="165" fontId="7" fillId="0" borderId="56" xfId="0" applyNumberFormat="1" applyFont="1" applyFill="1" applyBorder="1" applyAlignment="1" applyProtection="1">
      <alignment horizontal="center" vertical="center" wrapText="1"/>
      <protection/>
    </xf>
    <xf numFmtId="165" fontId="7" fillId="0" borderId="54" xfId="0" applyNumberFormat="1" applyFont="1" applyFill="1" applyBorder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center" textRotation="180" wrapText="1"/>
      <protection/>
    </xf>
    <xf numFmtId="165" fontId="30" fillId="0" borderId="52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right" vertical="center"/>
    </xf>
    <xf numFmtId="165" fontId="0" fillId="0" borderId="70" xfId="0" applyNumberFormat="1" applyFill="1" applyBorder="1" applyAlignment="1" applyProtection="1">
      <alignment horizontal="left" vertical="center" wrapText="1"/>
      <protection locked="0"/>
    </xf>
    <xf numFmtId="165" fontId="0" fillId="0" borderId="68" xfId="0" applyNumberForma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textRotation="180"/>
    </xf>
    <xf numFmtId="165" fontId="7" fillId="0" borderId="71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53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 wrapText="1"/>
    </xf>
    <xf numFmtId="165" fontId="7" fillId="0" borderId="56" xfId="0" applyNumberFormat="1" applyFont="1" applyFill="1" applyBorder="1" applyAlignment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6" fontId="28" fillId="0" borderId="52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62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/>
    </xf>
    <xf numFmtId="165" fontId="0" fillId="0" borderId="55" xfId="0" applyNumberFormat="1" applyFill="1" applyBorder="1" applyAlignment="1" applyProtection="1">
      <alignment horizontal="left" vertical="center" wrapText="1"/>
      <protection locked="0"/>
    </xf>
    <xf numFmtId="165" fontId="0" fillId="0" borderId="67" xfId="0" applyNumberFormat="1" applyFill="1" applyBorder="1" applyAlignment="1" applyProtection="1">
      <alignment horizontal="left" vertical="center" wrapText="1"/>
      <protection locked="0"/>
    </xf>
    <xf numFmtId="165" fontId="4" fillId="0" borderId="41" xfId="0" applyNumberFormat="1" applyFont="1" applyFill="1" applyBorder="1" applyAlignment="1">
      <alignment horizontal="left" vertical="center" wrapText="1" indent="2"/>
    </xf>
    <xf numFmtId="165" fontId="4" fillId="0" borderId="62" xfId="0" applyNumberFormat="1" applyFont="1" applyFill="1" applyBorder="1" applyAlignment="1">
      <alignment horizontal="left" vertical="center" wrapText="1" indent="2"/>
    </xf>
    <xf numFmtId="165" fontId="7" fillId="0" borderId="34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3" fillId="0" borderId="0" xfId="24" applyFont="1" applyFill="1" applyAlignment="1" applyProtection="1">
      <alignment horizontal="center" wrapText="1"/>
      <protection/>
    </xf>
    <xf numFmtId="0" fontId="13" fillId="0" borderId="23" xfId="24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Hiperhivatkozás" xfId="22"/>
    <cellStyle name="Már látott hiperhivatkozás" xfId="23"/>
    <cellStyle name="Normál_KVRENMUNKA" xfId="24"/>
  </cellStyles>
  <dxfs count="2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workbookViewId="0" topLeftCell="A1">
      <selection activeCell="C36" sqref="C3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340" t="s">
        <v>108</v>
      </c>
      <c r="B1" s="101"/>
    </row>
    <row r="2" spans="1:2" ht="12.75">
      <c r="A2" s="101"/>
      <c r="B2" s="101"/>
    </row>
    <row r="3" spans="1:2" ht="12.75">
      <c r="A3" s="342"/>
      <c r="B3" s="342"/>
    </row>
    <row r="4" spans="1:2" ht="15.75">
      <c r="A4" s="103"/>
      <c r="B4" s="346"/>
    </row>
    <row r="5" spans="1:2" ht="15.75">
      <c r="A5" s="103"/>
      <c r="B5" s="346"/>
    </row>
    <row r="6" spans="1:2" s="75" customFormat="1" ht="15.75">
      <c r="A6" s="103" t="s">
        <v>480</v>
      </c>
      <c r="B6" s="342"/>
    </row>
    <row r="7" spans="1:2" s="75" customFormat="1" ht="12.75">
      <c r="A7" s="342"/>
      <c r="B7" s="342"/>
    </row>
    <row r="8" spans="1:2" s="75" customFormat="1" ht="12.75">
      <c r="A8" s="342"/>
      <c r="B8" s="342"/>
    </row>
    <row r="9" spans="1:2" ht="12.75">
      <c r="A9" s="342" t="s">
        <v>526</v>
      </c>
      <c r="B9" s="342" t="s">
        <v>474</v>
      </c>
    </row>
    <row r="10" spans="1:2" ht="12.75">
      <c r="A10" s="342" t="s">
        <v>524</v>
      </c>
      <c r="B10" s="342" t="s">
        <v>481</v>
      </c>
    </row>
    <row r="11" spans="1:2" ht="12.75">
      <c r="A11" s="342" t="s">
        <v>525</v>
      </c>
      <c r="B11" s="342" t="s">
        <v>482</v>
      </c>
    </row>
    <row r="12" spans="1:2" ht="12.75">
      <c r="A12" s="342"/>
      <c r="B12" s="342"/>
    </row>
    <row r="13" spans="1:2" ht="15.75">
      <c r="A13" s="103" t="str">
        <f>+CONCATENATE(LEFT(A6,4),". évi módosított előirányzat BEVÉTELEK")</f>
        <v>2015. évi módosított előirányzat BEVÉTELEK</v>
      </c>
      <c r="B13" s="346"/>
    </row>
    <row r="14" spans="1:2" ht="12.75">
      <c r="A14" s="342"/>
      <c r="B14" s="342"/>
    </row>
    <row r="15" spans="1:2" s="75" customFormat="1" ht="12.75">
      <c r="A15" s="342" t="s">
        <v>527</v>
      </c>
      <c r="B15" s="342" t="s">
        <v>475</v>
      </c>
    </row>
    <row r="16" spans="1:2" ht="12.75">
      <c r="A16" s="342" t="s">
        <v>528</v>
      </c>
      <c r="B16" s="342" t="s">
        <v>483</v>
      </c>
    </row>
    <row r="17" spans="1:2" ht="12.75">
      <c r="A17" s="342" t="s">
        <v>529</v>
      </c>
      <c r="B17" s="342" t="s">
        <v>484</v>
      </c>
    </row>
    <row r="18" spans="1:2" ht="12.75">
      <c r="A18" s="342"/>
      <c r="B18" s="342"/>
    </row>
    <row r="19" spans="1:2" ht="14.25">
      <c r="A19" s="349" t="str">
        <f>+CONCATENATE(LEFT(A6,4),". I. félévi (I-II. negyedévi) teljesítés BEVÉTELEK")</f>
        <v>2015. I. félévi (I-II. negyedévi) teljesítés BEVÉTELEK</v>
      </c>
      <c r="B19" s="346"/>
    </row>
    <row r="20" spans="1:2" ht="12.75">
      <c r="A20" s="342"/>
      <c r="B20" s="342"/>
    </row>
    <row r="21" spans="1:2" ht="12.75">
      <c r="A21" s="342" t="s">
        <v>530</v>
      </c>
      <c r="B21" s="342" t="s">
        <v>476</v>
      </c>
    </row>
    <row r="22" spans="1:2" ht="12.75">
      <c r="A22" s="342" t="s">
        <v>531</v>
      </c>
      <c r="B22" s="342" t="s">
        <v>485</v>
      </c>
    </row>
    <row r="23" spans="1:2" ht="12.75">
      <c r="A23" s="342" t="s">
        <v>532</v>
      </c>
      <c r="B23" s="342" t="s">
        <v>486</v>
      </c>
    </row>
    <row r="24" spans="1:2" ht="12.75">
      <c r="A24" s="342"/>
      <c r="B24" s="342"/>
    </row>
    <row r="25" spans="1:2" ht="15.75">
      <c r="A25" s="103" t="str">
        <f>+CONCATENATE(LEFT(A6,4),". évi eredeti előirányzat KIADÁSOK")</f>
        <v>2015. évi eredeti előirányzat KIADÁSOK</v>
      </c>
      <c r="B25" s="346"/>
    </row>
    <row r="26" spans="1:2" ht="12.75">
      <c r="A26" s="342"/>
      <c r="B26" s="342"/>
    </row>
    <row r="27" spans="1:2" ht="12.75">
      <c r="A27" s="342" t="s">
        <v>533</v>
      </c>
      <c r="B27" s="342" t="s">
        <v>477</v>
      </c>
    </row>
    <row r="28" spans="1:2" ht="12.75">
      <c r="A28" s="342" t="s">
        <v>534</v>
      </c>
      <c r="B28" s="342" t="s">
        <v>487</v>
      </c>
    </row>
    <row r="29" spans="1:2" ht="12.75">
      <c r="A29" s="342" t="s">
        <v>535</v>
      </c>
      <c r="B29" s="342" t="s">
        <v>488</v>
      </c>
    </row>
    <row r="30" spans="1:2" ht="12.75">
      <c r="A30" s="342"/>
      <c r="B30" s="342"/>
    </row>
    <row r="31" spans="1:2" ht="15.75">
      <c r="A31" s="103" t="str">
        <f>+CONCATENATE(LEFT(A6,4),". évi módosított előirányzat KIADÁSOK")</f>
        <v>2015. évi módosított előirányzat KIADÁSOK</v>
      </c>
      <c r="B31" s="346"/>
    </row>
    <row r="32" spans="1:2" ht="12.75">
      <c r="A32" s="342"/>
      <c r="B32" s="342"/>
    </row>
    <row r="33" spans="1:2" ht="12.75">
      <c r="A33" s="342" t="s">
        <v>536</v>
      </c>
      <c r="B33" s="342" t="s">
        <v>478</v>
      </c>
    </row>
    <row r="34" spans="1:2" ht="12.75">
      <c r="A34" s="342" t="s">
        <v>537</v>
      </c>
      <c r="B34" s="342" t="s">
        <v>489</v>
      </c>
    </row>
    <row r="35" spans="1:2" ht="12.75">
      <c r="A35" s="342" t="s">
        <v>538</v>
      </c>
      <c r="B35" s="342" t="s">
        <v>490</v>
      </c>
    </row>
    <row r="36" spans="1:2" ht="12.75">
      <c r="A36" s="342"/>
      <c r="B36" s="342"/>
    </row>
    <row r="37" spans="1:2" ht="15.75">
      <c r="A37" s="348" t="str">
        <f>+CONCATENATE(LEFT(A6,4),". I. félévi (I-II. negyedévi) teljesítés KIADÁSOK")</f>
        <v>2015. I. félévi (I-II. negyedévi) teljesítés KIADÁSOK</v>
      </c>
      <c r="B37" s="346"/>
    </row>
    <row r="38" spans="1:2" ht="12.75">
      <c r="A38" s="342"/>
      <c r="B38" s="342"/>
    </row>
    <row r="39" spans="1:2" ht="12.75">
      <c r="A39" s="342" t="s">
        <v>539</v>
      </c>
      <c r="B39" s="342" t="s">
        <v>479</v>
      </c>
    </row>
    <row r="40" spans="1:2" ht="12.75">
      <c r="A40" s="342" t="s">
        <v>540</v>
      </c>
      <c r="B40" s="342" t="s">
        <v>491</v>
      </c>
    </row>
    <row r="41" spans="1:2" ht="12.75">
      <c r="A41" s="342" t="s">
        <v>541</v>
      </c>
      <c r="B41" s="342" t="s">
        <v>492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 topLeftCell="A1">
      <selection activeCell="F5" sqref="F5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509" t="s">
        <v>1</v>
      </c>
      <c r="B1" s="509"/>
      <c r="C1" s="509"/>
      <c r="D1" s="509"/>
      <c r="E1" s="509"/>
      <c r="F1" s="509"/>
      <c r="G1" s="509"/>
    </row>
    <row r="2" spans="1:7" ht="23.2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8.75" customHeight="1" thickBot="1">
      <c r="A3" s="88" t="s">
        <v>57</v>
      </c>
      <c r="B3" s="89" t="s">
        <v>55</v>
      </c>
      <c r="C3" s="89" t="s">
        <v>56</v>
      </c>
      <c r="D3" s="89" t="str">
        <f>+'3.sz.mell.'!D3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5" customHeight="1" thickBot="1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493</v>
      </c>
    </row>
    <row r="5" spans="1:7" ht="15.95" customHeight="1">
      <c r="A5" s="45" t="s">
        <v>549</v>
      </c>
      <c r="B5" s="46">
        <v>1415</v>
      </c>
      <c r="C5" s="278"/>
      <c r="D5" s="46"/>
      <c r="E5" s="46">
        <v>1415</v>
      </c>
      <c r="F5" s="46"/>
      <c r="G5" s="47">
        <f aca="true" t="shared" si="0" ref="G5:G23">B5-D5-F5</f>
        <v>1415</v>
      </c>
    </row>
    <row r="6" spans="1:7" ht="15.95" customHeight="1">
      <c r="A6" s="45"/>
      <c r="B6" s="46"/>
      <c r="C6" s="278"/>
      <c r="D6" s="46"/>
      <c r="E6" s="46"/>
      <c r="F6" s="46"/>
      <c r="G6" s="47">
        <f t="shared" si="0"/>
        <v>0</v>
      </c>
    </row>
    <row r="7" spans="1:7" ht="15.95" customHeight="1">
      <c r="A7" s="45"/>
      <c r="B7" s="46"/>
      <c r="C7" s="278"/>
      <c r="D7" s="46"/>
      <c r="E7" s="46"/>
      <c r="F7" s="46"/>
      <c r="G7" s="47">
        <f t="shared" si="0"/>
        <v>0</v>
      </c>
    </row>
    <row r="8" spans="1:7" ht="15.95" customHeight="1">
      <c r="A8" s="45"/>
      <c r="B8" s="46"/>
      <c r="C8" s="278"/>
      <c r="D8" s="46"/>
      <c r="E8" s="46"/>
      <c r="F8" s="46"/>
      <c r="G8" s="47">
        <f t="shared" si="0"/>
        <v>0</v>
      </c>
    </row>
    <row r="9" spans="1:7" ht="15.95" customHeight="1">
      <c r="A9" s="45"/>
      <c r="B9" s="46"/>
      <c r="C9" s="278"/>
      <c r="D9" s="46"/>
      <c r="E9" s="46"/>
      <c r="F9" s="46"/>
      <c r="G9" s="47">
        <f t="shared" si="0"/>
        <v>0</v>
      </c>
    </row>
    <row r="10" spans="1:7" ht="15.95" customHeight="1">
      <c r="A10" s="45"/>
      <c r="B10" s="46"/>
      <c r="C10" s="278"/>
      <c r="D10" s="46"/>
      <c r="E10" s="46"/>
      <c r="F10" s="46"/>
      <c r="G10" s="47">
        <f t="shared" si="0"/>
        <v>0</v>
      </c>
    </row>
    <row r="11" spans="1:7" ht="15.95" customHeight="1">
      <c r="A11" s="45"/>
      <c r="B11" s="46"/>
      <c r="C11" s="278"/>
      <c r="D11" s="46"/>
      <c r="E11" s="46"/>
      <c r="F11" s="46"/>
      <c r="G11" s="47">
        <f t="shared" si="0"/>
        <v>0</v>
      </c>
    </row>
    <row r="12" spans="1:7" ht="15.95" customHeight="1">
      <c r="A12" s="45"/>
      <c r="B12" s="46"/>
      <c r="C12" s="278"/>
      <c r="D12" s="46"/>
      <c r="E12" s="46"/>
      <c r="F12" s="46"/>
      <c r="G12" s="47">
        <f t="shared" si="0"/>
        <v>0</v>
      </c>
    </row>
    <row r="13" spans="1:7" ht="15.95" customHeight="1">
      <c r="A13" s="45"/>
      <c r="B13" s="46"/>
      <c r="C13" s="278"/>
      <c r="D13" s="46"/>
      <c r="E13" s="46"/>
      <c r="F13" s="46"/>
      <c r="G13" s="47">
        <f t="shared" si="0"/>
        <v>0</v>
      </c>
    </row>
    <row r="14" spans="1:7" ht="15.95" customHeight="1">
      <c r="A14" s="45"/>
      <c r="B14" s="46"/>
      <c r="C14" s="278"/>
      <c r="D14" s="46"/>
      <c r="E14" s="46"/>
      <c r="F14" s="46"/>
      <c r="G14" s="47">
        <f t="shared" si="0"/>
        <v>0</v>
      </c>
    </row>
    <row r="15" spans="1:7" ht="15.95" customHeight="1">
      <c r="A15" s="45"/>
      <c r="B15" s="46"/>
      <c r="C15" s="278"/>
      <c r="D15" s="46"/>
      <c r="E15" s="46"/>
      <c r="F15" s="46"/>
      <c r="G15" s="47">
        <f t="shared" si="0"/>
        <v>0</v>
      </c>
    </row>
    <row r="16" spans="1:7" ht="15.95" customHeight="1">
      <c r="A16" s="45"/>
      <c r="B16" s="46"/>
      <c r="C16" s="278"/>
      <c r="D16" s="46"/>
      <c r="E16" s="46"/>
      <c r="F16" s="46"/>
      <c r="G16" s="47">
        <f t="shared" si="0"/>
        <v>0</v>
      </c>
    </row>
    <row r="17" spans="1:7" ht="15.95" customHeight="1">
      <c r="A17" s="45"/>
      <c r="B17" s="46"/>
      <c r="C17" s="278"/>
      <c r="D17" s="46"/>
      <c r="E17" s="46"/>
      <c r="F17" s="46"/>
      <c r="G17" s="47">
        <f t="shared" si="0"/>
        <v>0</v>
      </c>
    </row>
    <row r="18" spans="1:7" ht="15.95" customHeight="1">
      <c r="A18" s="45"/>
      <c r="B18" s="46"/>
      <c r="C18" s="278"/>
      <c r="D18" s="46"/>
      <c r="E18" s="46"/>
      <c r="F18" s="46"/>
      <c r="G18" s="47">
        <f t="shared" si="0"/>
        <v>0</v>
      </c>
    </row>
    <row r="19" spans="1:7" ht="15.95" customHeight="1">
      <c r="A19" s="45"/>
      <c r="B19" s="46"/>
      <c r="C19" s="278"/>
      <c r="D19" s="46"/>
      <c r="E19" s="46"/>
      <c r="F19" s="46"/>
      <c r="G19" s="47">
        <f t="shared" si="0"/>
        <v>0</v>
      </c>
    </row>
    <row r="20" spans="1:7" ht="15.95" customHeight="1">
      <c r="A20" s="45"/>
      <c r="B20" s="46"/>
      <c r="C20" s="278"/>
      <c r="D20" s="46"/>
      <c r="E20" s="46"/>
      <c r="F20" s="46"/>
      <c r="G20" s="47">
        <f t="shared" si="0"/>
        <v>0</v>
      </c>
    </row>
    <row r="21" spans="1:7" ht="15.95" customHeight="1">
      <c r="A21" s="45"/>
      <c r="B21" s="46"/>
      <c r="C21" s="278"/>
      <c r="D21" s="46"/>
      <c r="E21" s="46"/>
      <c r="F21" s="46"/>
      <c r="G21" s="47">
        <f t="shared" si="0"/>
        <v>0</v>
      </c>
    </row>
    <row r="22" spans="1:7" ht="15.95" customHeight="1">
      <c r="A22" s="45"/>
      <c r="B22" s="46"/>
      <c r="C22" s="278"/>
      <c r="D22" s="46"/>
      <c r="E22" s="46"/>
      <c r="F22" s="46"/>
      <c r="G22" s="47">
        <f t="shared" si="0"/>
        <v>0</v>
      </c>
    </row>
    <row r="23" spans="1:7" ht="15.95" customHeight="1" thickBot="1">
      <c r="A23" s="48"/>
      <c r="B23" s="49"/>
      <c r="C23" s="279"/>
      <c r="D23" s="49"/>
      <c r="E23" s="49"/>
      <c r="F23" s="49"/>
      <c r="G23" s="50">
        <f t="shared" si="0"/>
        <v>0</v>
      </c>
    </row>
    <row r="24" spans="1:7" s="44" customFormat="1" ht="18" customHeight="1" thickBot="1">
      <c r="A24" s="90" t="s">
        <v>53</v>
      </c>
      <c r="B24" s="91">
        <f>SUM(B5:B23)</f>
        <v>1415</v>
      </c>
      <c r="C24" s="63"/>
      <c r="D24" s="91">
        <f>SUM(D5:D23)</f>
        <v>0</v>
      </c>
      <c r="E24" s="91"/>
      <c r="F24" s="91">
        <f>SUM(F5:F23)</f>
        <v>0</v>
      </c>
      <c r="G24" s="51">
        <f>SUM(G5:G23)</f>
        <v>1415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zoomScale="130" zoomScaleNormal="130" zoomScaleSheetLayoutView="100" workbookViewId="0" topLeftCell="A1">
      <selection activeCell="Q24" sqref="Q24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4" ht="15.75" customHeight="1">
      <c r="A1" s="522" t="s">
        <v>494</v>
      </c>
      <c r="B1" s="522"/>
      <c r="C1" s="522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13" t="s">
        <v>508</v>
      </c>
    </row>
    <row r="2" spans="1:14" ht="15.7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10" t="s">
        <v>50</v>
      </c>
      <c r="M2" s="510"/>
      <c r="N2" s="513"/>
    </row>
    <row r="3" spans="1:14" ht="13.5" thickBot="1">
      <c r="A3" s="514" t="s">
        <v>90</v>
      </c>
      <c r="B3" s="517" t="s">
        <v>495</v>
      </c>
      <c r="C3" s="517"/>
      <c r="D3" s="517"/>
      <c r="E3" s="517"/>
      <c r="F3" s="517"/>
      <c r="G3" s="517"/>
      <c r="H3" s="517"/>
      <c r="I3" s="517"/>
      <c r="J3" s="518" t="s">
        <v>496</v>
      </c>
      <c r="K3" s="518"/>
      <c r="L3" s="518"/>
      <c r="M3" s="518"/>
      <c r="N3" s="513"/>
    </row>
    <row r="4" spans="1:14" ht="15" customHeight="1" thickBot="1">
      <c r="A4" s="515"/>
      <c r="B4" s="526" t="s">
        <v>497</v>
      </c>
      <c r="C4" s="520" t="s">
        <v>498</v>
      </c>
      <c r="D4" s="531" t="s">
        <v>499</v>
      </c>
      <c r="E4" s="531"/>
      <c r="F4" s="531"/>
      <c r="G4" s="531"/>
      <c r="H4" s="531"/>
      <c r="I4" s="531"/>
      <c r="J4" s="519"/>
      <c r="K4" s="519"/>
      <c r="L4" s="519"/>
      <c r="M4" s="519"/>
      <c r="N4" s="513"/>
    </row>
    <row r="5" spans="1:14" ht="21.75" thickBot="1">
      <c r="A5" s="515"/>
      <c r="B5" s="526"/>
      <c r="C5" s="520"/>
      <c r="D5" s="351" t="s">
        <v>497</v>
      </c>
      <c r="E5" s="351" t="s">
        <v>498</v>
      </c>
      <c r="F5" s="351" t="s">
        <v>497</v>
      </c>
      <c r="G5" s="351" t="s">
        <v>498</v>
      </c>
      <c r="H5" s="351" t="s">
        <v>497</v>
      </c>
      <c r="I5" s="351" t="s">
        <v>498</v>
      </c>
      <c r="J5" s="519"/>
      <c r="K5" s="519"/>
      <c r="L5" s="519"/>
      <c r="M5" s="519"/>
      <c r="N5" s="513"/>
    </row>
    <row r="6" spans="1:14" ht="32.25" thickBot="1">
      <c r="A6" s="516"/>
      <c r="B6" s="520" t="s">
        <v>500</v>
      </c>
      <c r="C6" s="520"/>
      <c r="D6" s="520" t="str">
        <f>+CONCATENATE(LEFT(ÖSSZEFÜGGÉSEK!A6,4),". előtt")</f>
        <v>2015. előtt</v>
      </c>
      <c r="E6" s="520"/>
      <c r="F6" s="520" t="str">
        <f>+CONCATENATE(LEFT(ÖSSZEFÜGGÉSEK!A6,4),". VI.30.")</f>
        <v>2015. VI.30.</v>
      </c>
      <c r="G6" s="520"/>
      <c r="H6" s="526" t="str">
        <f>+CONCATENATE(LEFT(ÖSSZEFÜGGÉSEK!A6,4),". után")</f>
        <v>2015. után</v>
      </c>
      <c r="I6" s="526"/>
      <c r="J6" s="350" t="str">
        <f>+D6</f>
        <v>2015. előtt</v>
      </c>
      <c r="K6" s="351" t="str">
        <f>+F6</f>
        <v>2015. VI.30.</v>
      </c>
      <c r="L6" s="350" t="s">
        <v>40</v>
      </c>
      <c r="M6" s="351" t="str">
        <f>+CONCATENATE("Teljesítés %-a ",LEFT(ÖSSZEFÜGGÉSEK!A6,4),". VI. 30-ig")</f>
        <v>Teljesítés %-a 2015. VI. 30-ig</v>
      </c>
      <c r="N6" s="513"/>
    </row>
    <row r="7" spans="1:14" ht="13.5" thickBot="1">
      <c r="A7" s="352" t="s">
        <v>433</v>
      </c>
      <c r="B7" s="350" t="s">
        <v>434</v>
      </c>
      <c r="C7" s="350" t="s">
        <v>435</v>
      </c>
      <c r="D7" s="353" t="s">
        <v>437</v>
      </c>
      <c r="E7" s="351" t="s">
        <v>436</v>
      </c>
      <c r="F7" s="351" t="s">
        <v>438</v>
      </c>
      <c r="G7" s="351" t="s">
        <v>439</v>
      </c>
      <c r="H7" s="350" t="s">
        <v>440</v>
      </c>
      <c r="I7" s="353" t="s">
        <v>473</v>
      </c>
      <c r="J7" s="353" t="s">
        <v>501</v>
      </c>
      <c r="K7" s="353" t="s">
        <v>502</v>
      </c>
      <c r="L7" s="353" t="s">
        <v>503</v>
      </c>
      <c r="M7" s="354" t="s">
        <v>504</v>
      </c>
      <c r="N7" s="513"/>
    </row>
    <row r="8" spans="1:14" ht="12.75">
      <c r="A8" s="355" t="s">
        <v>91</v>
      </c>
      <c r="B8" s="356"/>
      <c r="C8" s="357"/>
      <c r="D8" s="357"/>
      <c r="E8" s="358"/>
      <c r="F8" s="357"/>
      <c r="G8" s="357"/>
      <c r="H8" s="357"/>
      <c r="I8" s="357"/>
      <c r="J8" s="357"/>
      <c r="K8" s="357"/>
      <c r="L8" s="359">
        <f aca="true" t="shared" si="0" ref="L8:L14">+J8+K8</f>
        <v>0</v>
      </c>
      <c r="M8" s="360" t="str">
        <f>IF((C8&lt;&gt;0),ROUND((L8/C8)*100,1),"")</f>
        <v/>
      </c>
      <c r="N8" s="513"/>
    </row>
    <row r="9" spans="1:14" ht="12.75">
      <c r="A9" s="361" t="s">
        <v>103</v>
      </c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4">
        <f t="shared" si="0"/>
        <v>0</v>
      </c>
      <c r="M9" s="365" t="str">
        <f aca="true" t="shared" si="1" ref="M9:M14">IF((C9&lt;&gt;0),ROUND((L9/C9)*100,1),"")</f>
        <v/>
      </c>
      <c r="N9" s="513"/>
    </row>
    <row r="10" spans="1:14" ht="12.75">
      <c r="A10" s="366" t="s">
        <v>92</v>
      </c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4">
        <f t="shared" si="0"/>
        <v>0</v>
      </c>
      <c r="M10" s="365" t="str">
        <f t="shared" si="1"/>
        <v/>
      </c>
      <c r="N10" s="513"/>
    </row>
    <row r="11" spans="1:14" ht="12.75">
      <c r="A11" s="366" t="s">
        <v>104</v>
      </c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4">
        <f t="shared" si="0"/>
        <v>0</v>
      </c>
      <c r="M11" s="365" t="str">
        <f t="shared" si="1"/>
        <v/>
      </c>
      <c r="N11" s="513"/>
    </row>
    <row r="12" spans="1:14" ht="12.75">
      <c r="A12" s="366" t="s">
        <v>93</v>
      </c>
      <c r="B12" s="367"/>
      <c r="C12" s="368"/>
      <c r="D12" s="368"/>
      <c r="E12" s="368"/>
      <c r="F12" s="368"/>
      <c r="G12" s="368"/>
      <c r="H12" s="368"/>
      <c r="I12" s="368"/>
      <c r="J12" s="368"/>
      <c r="K12" s="368"/>
      <c r="L12" s="364">
        <f t="shared" si="0"/>
        <v>0</v>
      </c>
      <c r="M12" s="365" t="str">
        <f t="shared" si="1"/>
        <v/>
      </c>
      <c r="N12" s="513"/>
    </row>
    <row r="13" spans="1:14" ht="12.75">
      <c r="A13" s="366" t="s">
        <v>94</v>
      </c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4">
        <f t="shared" si="0"/>
        <v>0</v>
      </c>
      <c r="M13" s="365" t="str">
        <f t="shared" si="1"/>
        <v/>
      </c>
      <c r="N13" s="513"/>
    </row>
    <row r="14" spans="1:14" ht="15" customHeight="1" thickBot="1">
      <c r="A14" s="369"/>
      <c r="B14" s="370"/>
      <c r="C14" s="371"/>
      <c r="D14" s="371"/>
      <c r="E14" s="371"/>
      <c r="F14" s="371"/>
      <c r="G14" s="371"/>
      <c r="H14" s="371"/>
      <c r="I14" s="371"/>
      <c r="J14" s="371"/>
      <c r="K14" s="371"/>
      <c r="L14" s="364">
        <f t="shared" si="0"/>
        <v>0</v>
      </c>
      <c r="M14" s="372" t="str">
        <f t="shared" si="1"/>
        <v/>
      </c>
      <c r="N14" s="513"/>
    </row>
    <row r="15" spans="1:14" ht="13.5" thickBot="1">
      <c r="A15" s="373" t="s">
        <v>96</v>
      </c>
      <c r="B15" s="374">
        <f>B8+SUM(B10:B14)</f>
        <v>0</v>
      </c>
      <c r="C15" s="374">
        <f aca="true" t="shared" si="2" ref="C15:L15">C8+SUM(C10:C14)</f>
        <v>0</v>
      </c>
      <c r="D15" s="374">
        <f t="shared" si="2"/>
        <v>0</v>
      </c>
      <c r="E15" s="374">
        <f t="shared" si="2"/>
        <v>0</v>
      </c>
      <c r="F15" s="374">
        <f t="shared" si="2"/>
        <v>0</v>
      </c>
      <c r="G15" s="374">
        <f t="shared" si="2"/>
        <v>0</v>
      </c>
      <c r="H15" s="374">
        <f t="shared" si="2"/>
        <v>0</v>
      </c>
      <c r="I15" s="374">
        <f t="shared" si="2"/>
        <v>0</v>
      </c>
      <c r="J15" s="374">
        <f t="shared" si="2"/>
        <v>0</v>
      </c>
      <c r="K15" s="374">
        <f t="shared" si="2"/>
        <v>0</v>
      </c>
      <c r="L15" s="374">
        <f t="shared" si="2"/>
        <v>0</v>
      </c>
      <c r="M15" s="375" t="str">
        <f>IF((C15&lt;&gt;0),ROUND((L15/C15)*100,1),"")</f>
        <v/>
      </c>
      <c r="N15" s="513"/>
    </row>
    <row r="16" spans="1:14" ht="12.75">
      <c r="A16" s="376"/>
      <c r="B16" s="377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513"/>
    </row>
    <row r="17" spans="1:14" ht="13.5" thickBot="1">
      <c r="A17" s="379" t="s">
        <v>95</v>
      </c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513"/>
    </row>
    <row r="18" spans="1:14" ht="12.75">
      <c r="A18" s="382" t="s">
        <v>99</v>
      </c>
      <c r="B18" s="356"/>
      <c r="C18" s="357"/>
      <c r="D18" s="357"/>
      <c r="E18" s="358"/>
      <c r="F18" s="357"/>
      <c r="G18" s="357"/>
      <c r="H18" s="357"/>
      <c r="I18" s="357"/>
      <c r="J18" s="357"/>
      <c r="K18" s="357"/>
      <c r="L18" s="383">
        <f aca="true" t="shared" si="3" ref="L18:L23">+J18+K18</f>
        <v>0</v>
      </c>
      <c r="M18" s="360" t="str">
        <f aca="true" t="shared" si="4" ref="M18:M24">IF((C18&lt;&gt;0),ROUND((L18/C18)*100,1),"")</f>
        <v/>
      </c>
      <c r="N18" s="513"/>
    </row>
    <row r="19" spans="1:14" ht="12.75">
      <c r="A19" s="384" t="s">
        <v>100</v>
      </c>
      <c r="B19" s="362"/>
      <c r="C19" s="368"/>
      <c r="D19" s="368"/>
      <c r="E19" s="368"/>
      <c r="F19" s="368"/>
      <c r="G19" s="368"/>
      <c r="H19" s="368"/>
      <c r="I19" s="368"/>
      <c r="J19" s="368"/>
      <c r="K19" s="368"/>
      <c r="L19" s="385">
        <f t="shared" si="3"/>
        <v>0</v>
      </c>
      <c r="M19" s="365" t="str">
        <f t="shared" si="4"/>
        <v/>
      </c>
      <c r="N19" s="513"/>
    </row>
    <row r="20" spans="1:14" ht="12.75">
      <c r="A20" s="384" t="s">
        <v>101</v>
      </c>
      <c r="B20" s="367"/>
      <c r="C20" s="368"/>
      <c r="D20" s="368"/>
      <c r="E20" s="368"/>
      <c r="F20" s="368"/>
      <c r="G20" s="368"/>
      <c r="H20" s="368"/>
      <c r="I20" s="368"/>
      <c r="J20" s="368"/>
      <c r="K20" s="368"/>
      <c r="L20" s="385">
        <f t="shared" si="3"/>
        <v>0</v>
      </c>
      <c r="M20" s="365" t="str">
        <f t="shared" si="4"/>
        <v/>
      </c>
      <c r="N20" s="513"/>
    </row>
    <row r="21" spans="1:14" ht="12.75">
      <c r="A21" s="384" t="s">
        <v>102</v>
      </c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85">
        <f t="shared" si="3"/>
        <v>0</v>
      </c>
      <c r="M21" s="365" t="str">
        <f t="shared" si="4"/>
        <v/>
      </c>
      <c r="N21" s="513"/>
    </row>
    <row r="22" spans="1:14" ht="12.75">
      <c r="A22" s="386"/>
      <c r="B22" s="367"/>
      <c r="C22" s="368"/>
      <c r="D22" s="368"/>
      <c r="E22" s="368"/>
      <c r="F22" s="368"/>
      <c r="G22" s="368"/>
      <c r="H22" s="368"/>
      <c r="I22" s="368"/>
      <c r="J22" s="368"/>
      <c r="K22" s="368"/>
      <c r="L22" s="385">
        <f t="shared" si="3"/>
        <v>0</v>
      </c>
      <c r="M22" s="365" t="str">
        <f t="shared" si="4"/>
        <v/>
      </c>
      <c r="N22" s="513"/>
    </row>
    <row r="23" spans="1:14" ht="13.5" thickBot="1">
      <c r="A23" s="387"/>
      <c r="B23" s="370"/>
      <c r="C23" s="371"/>
      <c r="D23" s="371"/>
      <c r="E23" s="371"/>
      <c r="F23" s="371"/>
      <c r="G23" s="371"/>
      <c r="H23" s="371"/>
      <c r="I23" s="371"/>
      <c r="J23" s="371"/>
      <c r="K23" s="371"/>
      <c r="L23" s="385">
        <f t="shared" si="3"/>
        <v>0</v>
      </c>
      <c r="M23" s="372" t="str">
        <f t="shared" si="4"/>
        <v/>
      </c>
      <c r="N23" s="513"/>
    </row>
    <row r="24" spans="1:14" ht="13.5" thickBot="1">
      <c r="A24" s="388" t="s">
        <v>81</v>
      </c>
      <c r="B24" s="374">
        <f aca="true" t="shared" si="5" ref="B24:L24">SUM(B18:B23)</f>
        <v>0</v>
      </c>
      <c r="C24" s="374">
        <f t="shared" si="5"/>
        <v>0</v>
      </c>
      <c r="D24" s="374">
        <f t="shared" si="5"/>
        <v>0</v>
      </c>
      <c r="E24" s="374">
        <f t="shared" si="5"/>
        <v>0</v>
      </c>
      <c r="F24" s="374">
        <f t="shared" si="5"/>
        <v>0</v>
      </c>
      <c r="G24" s="374">
        <f t="shared" si="5"/>
        <v>0</v>
      </c>
      <c r="H24" s="374">
        <f t="shared" si="5"/>
        <v>0</v>
      </c>
      <c r="I24" s="374">
        <f t="shared" si="5"/>
        <v>0</v>
      </c>
      <c r="J24" s="374">
        <f t="shared" si="5"/>
        <v>0</v>
      </c>
      <c r="K24" s="374">
        <f t="shared" si="5"/>
        <v>0</v>
      </c>
      <c r="L24" s="374">
        <f t="shared" si="5"/>
        <v>0</v>
      </c>
      <c r="M24" s="375" t="str">
        <f t="shared" si="4"/>
        <v/>
      </c>
      <c r="N24" s="513"/>
    </row>
    <row r="25" spans="1:14" ht="12.75">
      <c r="A25" s="521" t="s">
        <v>505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13"/>
    </row>
    <row r="26" spans="1:14" ht="5.25" customHeight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513"/>
    </row>
    <row r="27" spans="1:14" ht="15.75">
      <c r="A27" s="532" t="str">
        <f>+CONCATENATE("Önkormányzaton kívüli EU-s projekthez történő hozzájárulás ",LEFT(ÖSSZEFÜGGÉSEK!A6,4),". VI. 30.  előirányzata és teljesítése")</f>
        <v>Önkormányzaton kívüli EU-s projekthez történő hozzájárulás 2015. VI. 30.  előirányzata és teljesítése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13"/>
    </row>
    <row r="28" spans="1:14" ht="12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10" t="s">
        <v>50</v>
      </c>
      <c r="M28" s="510"/>
      <c r="N28" s="513"/>
    </row>
    <row r="29" spans="1:14" ht="21.75" thickBot="1">
      <c r="A29" s="524" t="s">
        <v>97</v>
      </c>
      <c r="B29" s="525"/>
      <c r="C29" s="525"/>
      <c r="D29" s="525"/>
      <c r="E29" s="525"/>
      <c r="F29" s="525"/>
      <c r="G29" s="525"/>
      <c r="H29" s="525"/>
      <c r="I29" s="525"/>
      <c r="J29" s="525"/>
      <c r="K29" s="390" t="s">
        <v>506</v>
      </c>
      <c r="L29" s="390" t="s">
        <v>507</v>
      </c>
      <c r="M29" s="390" t="s">
        <v>496</v>
      </c>
      <c r="N29" s="513"/>
    </row>
    <row r="30" spans="1:14" ht="12.75">
      <c r="A30" s="527"/>
      <c r="B30" s="528"/>
      <c r="C30" s="528"/>
      <c r="D30" s="528"/>
      <c r="E30" s="528"/>
      <c r="F30" s="528"/>
      <c r="G30" s="528"/>
      <c r="H30" s="528"/>
      <c r="I30" s="528"/>
      <c r="J30" s="528"/>
      <c r="K30" s="358"/>
      <c r="L30" s="391"/>
      <c r="M30" s="391"/>
      <c r="N30" s="513"/>
    </row>
    <row r="31" spans="1:14" ht="13.5" thickBot="1">
      <c r="A31" s="511"/>
      <c r="B31" s="512"/>
      <c r="C31" s="512"/>
      <c r="D31" s="512"/>
      <c r="E31" s="512"/>
      <c r="F31" s="512"/>
      <c r="G31" s="512"/>
      <c r="H31" s="512"/>
      <c r="I31" s="512"/>
      <c r="J31" s="512"/>
      <c r="K31" s="392"/>
      <c r="L31" s="371"/>
      <c r="M31" s="371"/>
      <c r="N31" s="513"/>
    </row>
    <row r="32" spans="1:14" ht="13.5" thickBot="1">
      <c r="A32" s="529" t="s">
        <v>41</v>
      </c>
      <c r="B32" s="530"/>
      <c r="C32" s="530"/>
      <c r="D32" s="530"/>
      <c r="E32" s="530"/>
      <c r="F32" s="530"/>
      <c r="G32" s="530"/>
      <c r="H32" s="530"/>
      <c r="I32" s="530"/>
      <c r="J32" s="530"/>
      <c r="K32" s="393">
        <f>SUM(K30:K31)</f>
        <v>0</v>
      </c>
      <c r="L32" s="393">
        <f>SUM(L30:L31)</f>
        <v>0</v>
      </c>
      <c r="M32" s="393">
        <f>SUM(M30:M31)</f>
        <v>0</v>
      </c>
      <c r="N32" s="513"/>
    </row>
    <row r="33" ht="12.75">
      <c r="N33" s="513"/>
    </row>
    <row r="48" ht="12.75">
      <c r="A48" s="32"/>
    </row>
  </sheetData>
  <sheetProtection sheet="1" objects="1" scenarios="1"/>
  <mergeCells count="21">
    <mergeCell ref="A32:J32"/>
    <mergeCell ref="B6:C6"/>
    <mergeCell ref="D4:I4"/>
    <mergeCell ref="A27:M27"/>
    <mergeCell ref="C4:C5"/>
    <mergeCell ref="L28:M28"/>
    <mergeCell ref="A31:J31"/>
    <mergeCell ref="N1:N33"/>
    <mergeCell ref="L2:M2"/>
    <mergeCell ref="A3:A6"/>
    <mergeCell ref="B3:I3"/>
    <mergeCell ref="J3:M5"/>
    <mergeCell ref="F6:G6"/>
    <mergeCell ref="A25:M25"/>
    <mergeCell ref="A1:C1"/>
    <mergeCell ref="D1:M1"/>
    <mergeCell ref="D6:E6"/>
    <mergeCell ref="A29:J29"/>
    <mergeCell ref="H6:I6"/>
    <mergeCell ref="A30:J30"/>
    <mergeCell ref="B4:B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 topLeftCell="A1">
      <selection activeCell="E27" sqref="E27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511</v>
      </c>
    </row>
    <row r="2" spans="1:5" s="57" customFormat="1" ht="21" customHeight="1" thickBot="1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>
      <c r="A3" s="395" t="s">
        <v>144</v>
      </c>
      <c r="B3" s="536" t="s">
        <v>344</v>
      </c>
      <c r="C3" s="536"/>
      <c r="D3" s="536"/>
      <c r="E3" s="397" t="s">
        <v>42</v>
      </c>
    </row>
    <row r="4" spans="1:5" s="58" customFormat="1" ht="15.9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>
      <c r="A7" s="533" t="s">
        <v>45</v>
      </c>
      <c r="B7" s="534"/>
      <c r="C7" s="534"/>
      <c r="D7" s="534"/>
      <c r="E7" s="535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533" t="s">
        <v>46</v>
      </c>
      <c r="B92" s="534"/>
      <c r="C92" s="534"/>
      <c r="D92" s="534"/>
      <c r="E92" s="535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3" r:id="rId1"/>
  <rowBreaks count="2" manualBreakCount="2">
    <brk id="69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 topLeftCell="A1">
      <selection activeCell="C4" sqref="C4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512</v>
      </c>
    </row>
    <row r="2" spans="1:5" s="57" customFormat="1" ht="21" customHeight="1" thickBot="1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>
      <c r="A3" s="395" t="s">
        <v>144</v>
      </c>
      <c r="B3" s="536" t="s">
        <v>364</v>
      </c>
      <c r="C3" s="536"/>
      <c r="D3" s="536"/>
      <c r="E3" s="397" t="s">
        <v>48</v>
      </c>
    </row>
    <row r="4" spans="1:5" s="58" customFormat="1" ht="15.9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>
      <c r="A7" s="533" t="s">
        <v>45</v>
      </c>
      <c r="B7" s="534"/>
      <c r="C7" s="534"/>
      <c r="D7" s="534"/>
      <c r="E7" s="535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533" t="s">
        <v>46</v>
      </c>
      <c r="B92" s="534"/>
      <c r="C92" s="534"/>
      <c r="D92" s="534"/>
      <c r="E92" s="535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3" r:id="rId1"/>
  <rowBreaks count="2" manualBreakCount="2">
    <brk id="69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 topLeftCell="A1">
      <selection activeCell="E19" sqref="E19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514</v>
      </c>
    </row>
    <row r="2" spans="1:5" s="57" customFormat="1" ht="21" customHeight="1" thickBot="1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>
      <c r="A3" s="395" t="s">
        <v>144</v>
      </c>
      <c r="B3" s="536" t="s">
        <v>365</v>
      </c>
      <c r="C3" s="536"/>
      <c r="D3" s="536"/>
      <c r="E3" s="397" t="s">
        <v>48</v>
      </c>
    </row>
    <row r="4" spans="1:5" s="58" customFormat="1" ht="15.9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>
      <c r="A7" s="533" t="s">
        <v>45</v>
      </c>
      <c r="B7" s="534"/>
      <c r="C7" s="534"/>
      <c r="D7" s="534"/>
      <c r="E7" s="535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533" t="s">
        <v>46</v>
      </c>
      <c r="B92" s="534"/>
      <c r="C92" s="534"/>
      <c r="D92" s="534"/>
      <c r="E92" s="535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3" r:id="rId1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 topLeftCell="A1">
      <selection activeCell="C4" sqref="C4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513</v>
      </c>
    </row>
    <row r="2" spans="1:5" s="57" customFormat="1" ht="21" customHeight="1" thickBot="1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>
      <c r="A3" s="395" t="s">
        <v>144</v>
      </c>
      <c r="B3" s="536" t="s">
        <v>465</v>
      </c>
      <c r="C3" s="536"/>
      <c r="D3" s="536"/>
      <c r="E3" s="397" t="s">
        <v>48</v>
      </c>
    </row>
    <row r="4" spans="1:5" s="58" customFormat="1" ht="15.9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>
      <c r="A7" s="533" t="s">
        <v>45</v>
      </c>
      <c r="B7" s="534"/>
      <c r="C7" s="534"/>
      <c r="D7" s="534"/>
      <c r="E7" s="535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533" t="s">
        <v>46</v>
      </c>
      <c r="B92" s="534"/>
      <c r="C92" s="534"/>
      <c r="D92" s="534"/>
      <c r="E92" s="535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3" r:id="rId1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 topLeftCell="A37">
      <selection activeCell="A45" sqref="A45:E45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516</v>
      </c>
    </row>
    <row r="2" spans="1:5" s="264" customFormat="1" ht="24.75" thickBot="1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>
      <c r="A3" s="92" t="s">
        <v>144</v>
      </c>
      <c r="B3" s="537" t="s">
        <v>344</v>
      </c>
      <c r="C3" s="538"/>
      <c r="D3" s="539"/>
      <c r="E3" s="409" t="s">
        <v>42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533" t="s">
        <v>46</v>
      </c>
      <c r="B45" s="534"/>
      <c r="C45" s="534"/>
      <c r="D45" s="534"/>
      <c r="E45" s="535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 topLeftCell="A1">
      <selection activeCell="E21" sqref="E21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517</v>
      </c>
    </row>
    <row r="2" spans="1:5" s="264" customFormat="1" ht="24.75" thickBot="1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>
      <c r="A3" s="92" t="s">
        <v>144</v>
      </c>
      <c r="B3" s="537" t="s">
        <v>364</v>
      </c>
      <c r="C3" s="538"/>
      <c r="D3" s="539"/>
      <c r="E3" s="409" t="s">
        <v>48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533" t="s">
        <v>46</v>
      </c>
      <c r="B45" s="534"/>
      <c r="C45" s="534"/>
      <c r="D45" s="534"/>
      <c r="E45" s="535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 topLeftCell="A1">
      <selection activeCell="B4" sqref="B4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518</v>
      </c>
    </row>
    <row r="2" spans="1:5" s="264" customFormat="1" ht="24.75" thickBot="1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>
      <c r="A3" s="92" t="s">
        <v>144</v>
      </c>
      <c r="B3" s="537" t="s">
        <v>365</v>
      </c>
      <c r="C3" s="538"/>
      <c r="D3" s="539"/>
      <c r="E3" s="409" t="s">
        <v>49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533" t="s">
        <v>46</v>
      </c>
      <c r="B45" s="534"/>
      <c r="C45" s="534"/>
      <c r="D45" s="534"/>
      <c r="E45" s="535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 topLeftCell="A1">
      <selection activeCell="H24" sqref="H24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519</v>
      </c>
    </row>
    <row r="2" spans="1:5" s="264" customFormat="1" ht="24.75" thickBot="1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>
      <c r="A3" s="92" t="s">
        <v>144</v>
      </c>
      <c r="B3" s="537" t="s">
        <v>465</v>
      </c>
      <c r="C3" s="538"/>
      <c r="D3" s="539"/>
      <c r="E3" s="409" t="s">
        <v>374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533" t="s">
        <v>46</v>
      </c>
      <c r="B45" s="534"/>
      <c r="C45" s="534"/>
      <c r="D45" s="534"/>
      <c r="E45" s="535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1"/>
  <sheetViews>
    <sheetView view="pageLayout" zoomScaleSheetLayoutView="100" workbookViewId="0" topLeftCell="A1">
      <selection activeCell="F100" sqref="F100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2.50390625" style="202" customWidth="1"/>
    <col min="4" max="4" width="13.125" style="224" customWidth="1"/>
    <col min="5" max="5" width="14.50390625" style="224" customWidth="1"/>
    <col min="6" max="6" width="13.625" style="224" customWidth="1"/>
    <col min="7" max="16384" width="9.375" style="224" customWidth="1"/>
  </cols>
  <sheetData>
    <row r="1" spans="1:6" ht="15.95" customHeight="1">
      <c r="A1" s="498" t="s">
        <v>6</v>
      </c>
      <c r="B1" s="498"/>
      <c r="C1" s="498"/>
      <c r="D1" s="498"/>
      <c r="E1" s="498"/>
      <c r="F1" s="498"/>
    </row>
    <row r="2" spans="1:6" ht="15.95" customHeight="1" thickBot="1">
      <c r="A2" s="499" t="s">
        <v>109</v>
      </c>
      <c r="B2" s="499"/>
      <c r="C2" s="301"/>
      <c r="F2" s="301" t="s">
        <v>169</v>
      </c>
    </row>
    <row r="3" spans="1:6" ht="12.7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5"/>
      <c r="F3" s="496"/>
    </row>
    <row r="4" spans="1:6" ht="36.75" thickBot="1">
      <c r="A4" s="502"/>
      <c r="B4" s="504"/>
      <c r="C4" s="304" t="s">
        <v>468</v>
      </c>
      <c r="D4" s="302" t="s">
        <v>550</v>
      </c>
      <c r="E4" s="441" t="s">
        <v>551</v>
      </c>
      <c r="F4" s="303" t="str">
        <f>+CONCATENATE(LEFT(ÖSSZEFÜGGÉSEK!A6,4),". IX. 30.",CHAR(10),"teljesítés")</f>
        <v>2015. IX. 30.
teljesítés</v>
      </c>
    </row>
    <row r="5" spans="1:6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442"/>
      <c r="F5" s="305" t="s">
        <v>436</v>
      </c>
    </row>
    <row r="6" spans="1:6" s="226" customFormat="1" ht="12" customHeight="1" thickBot="1">
      <c r="A6" s="18" t="s">
        <v>9</v>
      </c>
      <c r="B6" s="19" t="s">
        <v>190</v>
      </c>
      <c r="C6" s="213">
        <f>+C7+C8+C9+C10+C11+C12</f>
        <v>12737</v>
      </c>
      <c r="D6" s="213">
        <f>+D7+D8+D9+D10+D11+D12</f>
        <v>13937</v>
      </c>
      <c r="E6" s="213">
        <v>13937</v>
      </c>
      <c r="F6" s="139">
        <f>+F7+F8+F9+F10+F11+F12</f>
        <v>10531</v>
      </c>
    </row>
    <row r="7" spans="1:6" s="226" customFormat="1" ht="12" customHeight="1">
      <c r="A7" s="13" t="s">
        <v>70</v>
      </c>
      <c r="B7" s="227" t="s">
        <v>191</v>
      </c>
      <c r="C7" s="215">
        <v>12242</v>
      </c>
      <c r="D7" s="215">
        <v>12242</v>
      </c>
      <c r="E7" s="215">
        <v>12242</v>
      </c>
      <c r="F7" s="141">
        <v>9421</v>
      </c>
    </row>
    <row r="8" spans="1:6" s="226" customFormat="1" ht="12" customHeight="1">
      <c r="A8" s="12" t="s">
        <v>71</v>
      </c>
      <c r="B8" s="228" t="s">
        <v>192</v>
      </c>
      <c r="C8" s="214"/>
      <c r="D8" s="214"/>
      <c r="E8" s="214"/>
      <c r="F8" s="140"/>
    </row>
    <row r="9" spans="1:6" s="226" customFormat="1" ht="12" customHeight="1">
      <c r="A9" s="12" t="s">
        <v>72</v>
      </c>
      <c r="B9" s="228" t="s">
        <v>193</v>
      </c>
      <c r="C9" s="214"/>
      <c r="D9" s="214"/>
      <c r="E9" s="214"/>
      <c r="F9" s="140"/>
    </row>
    <row r="10" spans="1:6" s="226" customFormat="1" ht="12" customHeight="1">
      <c r="A10" s="12" t="s">
        <v>73</v>
      </c>
      <c r="B10" s="228" t="s">
        <v>194</v>
      </c>
      <c r="C10" s="214">
        <v>0</v>
      </c>
      <c r="D10" s="214">
        <v>1200</v>
      </c>
      <c r="E10" s="214">
        <v>1200</v>
      </c>
      <c r="F10" s="140">
        <v>912</v>
      </c>
    </row>
    <row r="11" spans="1:6" s="226" customFormat="1" ht="12" customHeight="1">
      <c r="A11" s="12" t="s">
        <v>105</v>
      </c>
      <c r="B11" s="147" t="s">
        <v>375</v>
      </c>
      <c r="C11" s="214">
        <v>495</v>
      </c>
      <c r="D11" s="214">
        <v>495</v>
      </c>
      <c r="E11" s="214">
        <v>495</v>
      </c>
      <c r="F11" s="140">
        <v>198</v>
      </c>
    </row>
    <row r="12" spans="1:6" s="226" customFormat="1" ht="12" customHeight="1" thickBot="1">
      <c r="A12" s="14" t="s">
        <v>74</v>
      </c>
      <c r="B12" s="148" t="s">
        <v>376</v>
      </c>
      <c r="C12" s="214"/>
      <c r="D12" s="214"/>
      <c r="E12" s="214"/>
      <c r="F12" s="140"/>
    </row>
    <row r="13" spans="1:6" s="226" customFormat="1" ht="12" customHeight="1" thickBot="1">
      <c r="A13" s="18" t="s">
        <v>10</v>
      </c>
      <c r="B13" s="146" t="s">
        <v>195</v>
      </c>
      <c r="C13" s="213">
        <f>+C14+C15+C16+C17+C18</f>
        <v>1797</v>
      </c>
      <c r="D13" s="213">
        <f>+D14+D15+D16+D17+D18</f>
        <v>1797</v>
      </c>
      <c r="E13" s="213">
        <v>1797</v>
      </c>
      <c r="F13" s="139">
        <f>+F14+F15+F16+F17+F18</f>
        <v>324</v>
      </c>
    </row>
    <row r="14" spans="1:6" s="226" customFormat="1" ht="12" customHeight="1">
      <c r="A14" s="13" t="s">
        <v>76</v>
      </c>
      <c r="B14" s="227" t="s">
        <v>196</v>
      </c>
      <c r="C14" s="215"/>
      <c r="D14" s="215"/>
      <c r="E14" s="215"/>
      <c r="F14" s="141"/>
    </row>
    <row r="15" spans="1:6" s="226" customFormat="1" ht="12" customHeight="1">
      <c r="A15" s="12" t="s">
        <v>77</v>
      </c>
      <c r="B15" s="228" t="s">
        <v>197</v>
      </c>
      <c r="C15" s="214"/>
      <c r="D15" s="214"/>
      <c r="E15" s="214"/>
      <c r="F15" s="140"/>
    </row>
    <row r="16" spans="1:6" s="226" customFormat="1" ht="12" customHeight="1">
      <c r="A16" s="12" t="s">
        <v>78</v>
      </c>
      <c r="B16" s="228" t="s">
        <v>367</v>
      </c>
      <c r="C16" s="214">
        <v>1797</v>
      </c>
      <c r="D16" s="214">
        <v>1797</v>
      </c>
      <c r="E16" s="214">
        <v>1797</v>
      </c>
      <c r="F16" s="140">
        <v>324</v>
      </c>
    </row>
    <row r="17" spans="1:6" s="226" customFormat="1" ht="12" customHeight="1">
      <c r="A17" s="12" t="s">
        <v>79</v>
      </c>
      <c r="B17" s="228" t="s">
        <v>368</v>
      </c>
      <c r="C17" s="214"/>
      <c r="D17" s="214"/>
      <c r="E17" s="214"/>
      <c r="F17" s="140"/>
    </row>
    <row r="18" spans="1:6" s="226" customFormat="1" ht="12" customHeight="1">
      <c r="A18" s="12" t="s">
        <v>80</v>
      </c>
      <c r="B18" s="228" t="s">
        <v>198</v>
      </c>
      <c r="C18" s="214"/>
      <c r="D18" s="214"/>
      <c r="E18" s="214"/>
      <c r="F18" s="140"/>
    </row>
    <row r="19" spans="1:6" s="226" customFormat="1" ht="12" customHeight="1" thickBot="1">
      <c r="A19" s="14" t="s">
        <v>87</v>
      </c>
      <c r="B19" s="148" t="s">
        <v>199</v>
      </c>
      <c r="C19" s="216"/>
      <c r="D19" s="216"/>
      <c r="E19" s="216"/>
      <c r="F19" s="142"/>
    </row>
    <row r="20" spans="1:6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213"/>
      <c r="F20" s="139">
        <f>+F21+F22+F23+F24+F25</f>
        <v>0</v>
      </c>
    </row>
    <row r="21" spans="1:6" s="226" customFormat="1" ht="12" customHeight="1">
      <c r="A21" s="13" t="s">
        <v>59</v>
      </c>
      <c r="B21" s="227" t="s">
        <v>201</v>
      </c>
      <c r="C21" s="215"/>
      <c r="D21" s="215"/>
      <c r="E21" s="215"/>
      <c r="F21" s="141"/>
    </row>
    <row r="22" spans="1:6" s="226" customFormat="1" ht="12" customHeight="1">
      <c r="A22" s="12" t="s">
        <v>60</v>
      </c>
      <c r="B22" s="228" t="s">
        <v>202</v>
      </c>
      <c r="C22" s="214"/>
      <c r="D22" s="214"/>
      <c r="E22" s="214"/>
      <c r="F22" s="140"/>
    </row>
    <row r="23" spans="1:6" s="226" customFormat="1" ht="12" customHeight="1">
      <c r="A23" s="12" t="s">
        <v>61</v>
      </c>
      <c r="B23" s="228" t="s">
        <v>369</v>
      </c>
      <c r="C23" s="214"/>
      <c r="D23" s="214"/>
      <c r="E23" s="214"/>
      <c r="F23" s="140"/>
    </row>
    <row r="24" spans="1:6" s="226" customFormat="1" ht="12" customHeight="1">
      <c r="A24" s="12" t="s">
        <v>62</v>
      </c>
      <c r="B24" s="228" t="s">
        <v>370</v>
      </c>
      <c r="C24" s="214"/>
      <c r="D24" s="214"/>
      <c r="E24" s="214"/>
      <c r="F24" s="140"/>
    </row>
    <row r="25" spans="1:6" s="226" customFormat="1" ht="12" customHeight="1">
      <c r="A25" s="12" t="s">
        <v>119</v>
      </c>
      <c r="B25" s="228" t="s">
        <v>203</v>
      </c>
      <c r="C25" s="214"/>
      <c r="D25" s="214"/>
      <c r="E25" s="214"/>
      <c r="F25" s="140"/>
    </row>
    <row r="26" spans="1:6" s="226" customFormat="1" ht="12" customHeight="1" thickBot="1">
      <c r="A26" s="14" t="s">
        <v>120</v>
      </c>
      <c r="B26" s="229" t="s">
        <v>204</v>
      </c>
      <c r="C26" s="216"/>
      <c r="D26" s="216"/>
      <c r="E26" s="216"/>
      <c r="F26" s="142"/>
    </row>
    <row r="27" spans="1:6" s="226" customFormat="1" ht="12" customHeight="1" thickBot="1">
      <c r="A27" s="18" t="s">
        <v>121</v>
      </c>
      <c r="B27" s="19" t="s">
        <v>205</v>
      </c>
      <c r="C27" s="219">
        <f>+C28+C32+C33+C34</f>
        <v>2745</v>
      </c>
      <c r="D27" s="219">
        <f>+D28+D32+D33+D34</f>
        <v>2745</v>
      </c>
      <c r="E27" s="219">
        <v>2745</v>
      </c>
      <c r="F27" s="256">
        <f>+F28+F32+F33+F34</f>
        <v>1471</v>
      </c>
    </row>
    <row r="28" spans="1:6" s="226" customFormat="1" ht="12" customHeight="1">
      <c r="A28" s="13" t="s">
        <v>206</v>
      </c>
      <c r="B28" s="227" t="s">
        <v>382</v>
      </c>
      <c r="C28" s="258">
        <f>+C29+C30+C31</f>
        <v>2345</v>
      </c>
      <c r="D28" s="258">
        <f>+D29+D30+D31</f>
        <v>2345</v>
      </c>
      <c r="E28" s="258">
        <v>2345</v>
      </c>
      <c r="F28" s="257">
        <f>+F29+F30+F31</f>
        <v>1226</v>
      </c>
    </row>
    <row r="29" spans="1:6" s="226" customFormat="1" ht="12" customHeight="1">
      <c r="A29" s="12" t="s">
        <v>207</v>
      </c>
      <c r="B29" s="228" t="s">
        <v>212</v>
      </c>
      <c r="C29" s="214">
        <v>1000</v>
      </c>
      <c r="D29" s="214">
        <v>1000</v>
      </c>
      <c r="E29" s="214">
        <v>1000</v>
      </c>
      <c r="F29" s="140">
        <v>574</v>
      </c>
    </row>
    <row r="30" spans="1:6" s="226" customFormat="1" ht="12" customHeight="1">
      <c r="A30" s="12" t="s">
        <v>208</v>
      </c>
      <c r="B30" s="228" t="s">
        <v>213</v>
      </c>
      <c r="C30" s="214">
        <v>1345</v>
      </c>
      <c r="D30" s="214">
        <v>1345</v>
      </c>
      <c r="E30" s="214">
        <v>1345</v>
      </c>
      <c r="F30" s="140">
        <v>652</v>
      </c>
    </row>
    <row r="31" spans="1:6" s="226" customFormat="1" ht="12" customHeight="1">
      <c r="A31" s="12" t="s">
        <v>380</v>
      </c>
      <c r="B31" s="280" t="s">
        <v>381</v>
      </c>
      <c r="C31" s="214"/>
      <c r="D31" s="214"/>
      <c r="E31" s="214"/>
      <c r="F31" s="140"/>
    </row>
    <row r="32" spans="1:6" s="226" customFormat="1" ht="12" customHeight="1">
      <c r="A32" s="12" t="s">
        <v>209</v>
      </c>
      <c r="B32" s="228" t="s">
        <v>214</v>
      </c>
      <c r="C32" s="214">
        <v>400</v>
      </c>
      <c r="D32" s="214">
        <v>400</v>
      </c>
      <c r="E32" s="214">
        <v>400</v>
      </c>
      <c r="F32" s="140">
        <v>245</v>
      </c>
    </row>
    <row r="33" spans="1:6" s="226" customFormat="1" ht="12" customHeight="1">
      <c r="A33" s="12" t="s">
        <v>210</v>
      </c>
      <c r="B33" s="228" t="s">
        <v>215</v>
      </c>
      <c r="C33" s="214"/>
      <c r="D33" s="214"/>
      <c r="E33" s="214"/>
      <c r="F33" s="140"/>
    </row>
    <row r="34" spans="1:6" s="226" customFormat="1" ht="12" customHeight="1" thickBot="1">
      <c r="A34" s="14" t="s">
        <v>211</v>
      </c>
      <c r="B34" s="229" t="s">
        <v>216</v>
      </c>
      <c r="C34" s="216"/>
      <c r="D34" s="216"/>
      <c r="E34" s="216"/>
      <c r="F34" s="142"/>
    </row>
    <row r="35" spans="1:6" s="226" customFormat="1" ht="12" customHeight="1" thickBot="1">
      <c r="A35" s="18" t="s">
        <v>13</v>
      </c>
      <c r="B35" s="19" t="s">
        <v>377</v>
      </c>
      <c r="C35" s="213">
        <f>SUM(C36:C46)</f>
        <v>535</v>
      </c>
      <c r="D35" s="213">
        <f>SUM(D36:D46)</f>
        <v>535</v>
      </c>
      <c r="E35" s="213">
        <v>535</v>
      </c>
      <c r="F35" s="139">
        <v>33</v>
      </c>
    </row>
    <row r="36" spans="1:6" s="226" customFormat="1" ht="12" customHeight="1">
      <c r="A36" s="13" t="s">
        <v>63</v>
      </c>
      <c r="B36" s="227" t="s">
        <v>219</v>
      </c>
      <c r="C36" s="215"/>
      <c r="D36" s="215"/>
      <c r="E36" s="215"/>
      <c r="F36" s="141"/>
    </row>
    <row r="37" spans="1:6" s="226" customFormat="1" ht="12" customHeight="1">
      <c r="A37" s="12" t="s">
        <v>64</v>
      </c>
      <c r="B37" s="228" t="s">
        <v>220</v>
      </c>
      <c r="C37" s="214">
        <v>30</v>
      </c>
      <c r="D37" s="214">
        <v>30</v>
      </c>
      <c r="E37" s="214">
        <v>30</v>
      </c>
      <c r="F37" s="140">
        <v>8</v>
      </c>
    </row>
    <row r="38" spans="1:6" s="226" customFormat="1" ht="12" customHeight="1">
      <c r="A38" s="12" t="s">
        <v>65</v>
      </c>
      <c r="B38" s="228" t="s">
        <v>221</v>
      </c>
      <c r="C38" s="214">
        <v>40</v>
      </c>
      <c r="D38" s="214">
        <v>40</v>
      </c>
      <c r="E38" s="214">
        <v>40</v>
      </c>
      <c r="F38" s="140">
        <v>10</v>
      </c>
    </row>
    <row r="39" spans="1:6" s="226" customFormat="1" ht="12" customHeight="1">
      <c r="A39" s="12" t="s">
        <v>123</v>
      </c>
      <c r="B39" s="228" t="s">
        <v>222</v>
      </c>
      <c r="C39" s="214">
        <v>425</v>
      </c>
      <c r="D39" s="214">
        <v>425</v>
      </c>
      <c r="E39" s="214">
        <v>425</v>
      </c>
      <c r="F39" s="140">
        <v>15</v>
      </c>
    </row>
    <row r="40" spans="1:6" s="226" customFormat="1" ht="12" customHeight="1">
      <c r="A40" s="12" t="s">
        <v>124</v>
      </c>
      <c r="B40" s="228" t="s">
        <v>223</v>
      </c>
      <c r="C40" s="214"/>
      <c r="D40" s="214"/>
      <c r="E40" s="214"/>
      <c r="F40" s="140"/>
    </row>
    <row r="41" spans="1:6" s="226" customFormat="1" ht="12" customHeight="1">
      <c r="A41" s="12" t="s">
        <v>125</v>
      </c>
      <c r="B41" s="228" t="s">
        <v>224</v>
      </c>
      <c r="C41" s="214"/>
      <c r="D41" s="214"/>
      <c r="E41" s="214"/>
      <c r="F41" s="140"/>
    </row>
    <row r="42" spans="1:6" s="226" customFormat="1" ht="12" customHeight="1">
      <c r="A42" s="12" t="s">
        <v>126</v>
      </c>
      <c r="B42" s="228" t="s">
        <v>225</v>
      </c>
      <c r="C42" s="214"/>
      <c r="D42" s="214"/>
      <c r="E42" s="214"/>
      <c r="F42" s="140"/>
    </row>
    <row r="43" spans="1:6" s="226" customFormat="1" ht="12" customHeight="1">
      <c r="A43" s="12" t="s">
        <v>127</v>
      </c>
      <c r="B43" s="228" t="s">
        <v>226</v>
      </c>
      <c r="C43" s="214">
        <v>40</v>
      </c>
      <c r="D43" s="214">
        <v>40</v>
      </c>
      <c r="E43" s="214">
        <v>40</v>
      </c>
      <c r="F43" s="140">
        <v>7</v>
      </c>
    </row>
    <row r="44" spans="1:6" s="226" customFormat="1" ht="12" customHeight="1">
      <c r="A44" s="12" t="s">
        <v>217</v>
      </c>
      <c r="B44" s="228" t="s">
        <v>227</v>
      </c>
      <c r="C44" s="217"/>
      <c r="D44" s="217"/>
      <c r="E44" s="217"/>
      <c r="F44" s="143"/>
    </row>
    <row r="45" spans="1:6" s="226" customFormat="1" ht="12" customHeight="1">
      <c r="A45" s="14" t="s">
        <v>218</v>
      </c>
      <c r="B45" s="229" t="s">
        <v>379</v>
      </c>
      <c r="C45" s="218"/>
      <c r="D45" s="218"/>
      <c r="E45" s="218"/>
      <c r="F45" s="144"/>
    </row>
    <row r="46" spans="1:6" s="226" customFormat="1" ht="12" customHeight="1" thickBot="1">
      <c r="A46" s="14" t="s">
        <v>378</v>
      </c>
      <c r="B46" s="148" t="s">
        <v>228</v>
      </c>
      <c r="C46" s="218"/>
      <c r="D46" s="218"/>
      <c r="E46" s="218"/>
      <c r="F46" s="144"/>
    </row>
    <row r="47" spans="1:6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213"/>
      <c r="F47" s="139">
        <f>SUM(F48:F52)</f>
        <v>0</v>
      </c>
    </row>
    <row r="48" spans="1:6" s="226" customFormat="1" ht="12" customHeight="1">
      <c r="A48" s="13" t="s">
        <v>66</v>
      </c>
      <c r="B48" s="227" t="s">
        <v>233</v>
      </c>
      <c r="C48" s="269"/>
      <c r="D48" s="269"/>
      <c r="E48" s="269"/>
      <c r="F48" s="145"/>
    </row>
    <row r="49" spans="1:6" s="226" customFormat="1" ht="12" customHeight="1">
      <c r="A49" s="12" t="s">
        <v>67</v>
      </c>
      <c r="B49" s="228" t="s">
        <v>234</v>
      </c>
      <c r="C49" s="217"/>
      <c r="D49" s="217"/>
      <c r="E49" s="217"/>
      <c r="F49" s="143"/>
    </row>
    <row r="50" spans="1:6" s="226" customFormat="1" ht="12" customHeight="1">
      <c r="A50" s="12" t="s">
        <v>230</v>
      </c>
      <c r="B50" s="228" t="s">
        <v>235</v>
      </c>
      <c r="C50" s="217"/>
      <c r="D50" s="217"/>
      <c r="E50" s="217"/>
      <c r="F50" s="143"/>
    </row>
    <row r="51" spans="1:6" s="226" customFormat="1" ht="12" customHeight="1">
      <c r="A51" s="12" t="s">
        <v>231</v>
      </c>
      <c r="B51" s="228" t="s">
        <v>236</v>
      </c>
      <c r="C51" s="217"/>
      <c r="D51" s="217"/>
      <c r="E51" s="217"/>
      <c r="F51" s="143"/>
    </row>
    <row r="52" spans="1:6" s="226" customFormat="1" ht="12" customHeight="1" thickBot="1">
      <c r="A52" s="14" t="s">
        <v>232</v>
      </c>
      <c r="B52" s="148" t="s">
        <v>237</v>
      </c>
      <c r="C52" s="218"/>
      <c r="D52" s="218"/>
      <c r="E52" s="218"/>
      <c r="F52" s="144"/>
    </row>
    <row r="53" spans="1:6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213"/>
      <c r="F53" s="139">
        <f>SUM(F54:F56)</f>
        <v>0</v>
      </c>
    </row>
    <row r="54" spans="1:6" s="226" customFormat="1" ht="12" customHeight="1">
      <c r="A54" s="13" t="s">
        <v>68</v>
      </c>
      <c r="B54" s="227" t="s">
        <v>239</v>
      </c>
      <c r="C54" s="215"/>
      <c r="D54" s="215"/>
      <c r="E54" s="215"/>
      <c r="F54" s="141"/>
    </row>
    <row r="55" spans="1:6" s="226" customFormat="1" ht="12" customHeight="1">
      <c r="A55" s="12" t="s">
        <v>69</v>
      </c>
      <c r="B55" s="228" t="s">
        <v>371</v>
      </c>
      <c r="C55" s="214"/>
      <c r="D55" s="214"/>
      <c r="E55" s="214"/>
      <c r="F55" s="140"/>
    </row>
    <row r="56" spans="1:6" s="226" customFormat="1" ht="12" customHeight="1">
      <c r="A56" s="12" t="s">
        <v>242</v>
      </c>
      <c r="B56" s="228" t="s">
        <v>240</v>
      </c>
      <c r="C56" s="214"/>
      <c r="D56" s="214"/>
      <c r="E56" s="214"/>
      <c r="F56" s="140"/>
    </row>
    <row r="57" spans="1:6" s="226" customFormat="1" ht="12" customHeight="1" thickBot="1">
      <c r="A57" s="14" t="s">
        <v>243</v>
      </c>
      <c r="B57" s="148" t="s">
        <v>241</v>
      </c>
      <c r="C57" s="216"/>
      <c r="D57" s="216"/>
      <c r="E57" s="216"/>
      <c r="F57" s="142"/>
    </row>
    <row r="58" spans="1:6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213"/>
      <c r="F58" s="139">
        <f>SUM(F59:F61)</f>
        <v>0</v>
      </c>
    </row>
    <row r="59" spans="1:6" s="226" customFormat="1" ht="12" customHeight="1">
      <c r="A59" s="13" t="s">
        <v>129</v>
      </c>
      <c r="B59" s="227" t="s">
        <v>246</v>
      </c>
      <c r="C59" s="217"/>
      <c r="D59" s="217"/>
      <c r="E59" s="217"/>
      <c r="F59" s="143"/>
    </row>
    <row r="60" spans="1:6" s="226" customFormat="1" ht="12" customHeight="1">
      <c r="A60" s="12" t="s">
        <v>130</v>
      </c>
      <c r="B60" s="228" t="s">
        <v>372</v>
      </c>
      <c r="C60" s="217"/>
      <c r="D60" s="217"/>
      <c r="E60" s="217"/>
      <c r="F60" s="143"/>
    </row>
    <row r="61" spans="1:6" s="226" customFormat="1" ht="12" customHeight="1">
      <c r="A61" s="12" t="s">
        <v>170</v>
      </c>
      <c r="B61" s="228" t="s">
        <v>247</v>
      </c>
      <c r="C61" s="217"/>
      <c r="D61" s="217"/>
      <c r="E61" s="217"/>
      <c r="F61" s="143"/>
    </row>
    <row r="62" spans="1:6" s="226" customFormat="1" ht="12" customHeight="1" thickBot="1">
      <c r="A62" s="14" t="s">
        <v>245</v>
      </c>
      <c r="B62" s="148" t="s">
        <v>248</v>
      </c>
      <c r="C62" s="217"/>
      <c r="D62" s="217"/>
      <c r="E62" s="217"/>
      <c r="F62" s="143"/>
    </row>
    <row r="63" spans="1:6" s="226" customFormat="1" ht="12" customHeight="1" thickBot="1">
      <c r="A63" s="285" t="s">
        <v>422</v>
      </c>
      <c r="B63" s="19" t="s">
        <v>249</v>
      </c>
      <c r="C63" s="219">
        <f>+C6+C13+C20+C27+C35+C47+C53+C58</f>
        <v>17814</v>
      </c>
      <c r="D63" s="219">
        <f>+D6+D13+D20+D27+D35+D47+D53+D58</f>
        <v>19014</v>
      </c>
      <c r="E63" s="219">
        <v>19014</v>
      </c>
      <c r="F63" s="256">
        <f>+F6+F13+F20+F27+F35+F47+F53+F58</f>
        <v>12359</v>
      </c>
    </row>
    <row r="64" spans="1:6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213"/>
      <c r="F64" s="139">
        <f>SUM(F65:F67)</f>
        <v>0</v>
      </c>
    </row>
    <row r="65" spans="1:6" s="226" customFormat="1" ht="12" customHeight="1">
      <c r="A65" s="13" t="s">
        <v>282</v>
      </c>
      <c r="B65" s="227" t="s">
        <v>252</v>
      </c>
      <c r="C65" s="217"/>
      <c r="D65" s="217"/>
      <c r="E65" s="217"/>
      <c r="F65" s="143"/>
    </row>
    <row r="66" spans="1:6" s="226" customFormat="1" ht="12" customHeight="1">
      <c r="A66" s="12" t="s">
        <v>291</v>
      </c>
      <c r="B66" s="228" t="s">
        <v>253</v>
      </c>
      <c r="C66" s="217"/>
      <c r="D66" s="217"/>
      <c r="E66" s="217"/>
      <c r="F66" s="143"/>
    </row>
    <row r="67" spans="1:6" s="226" customFormat="1" ht="12" customHeight="1" thickBot="1">
      <c r="A67" s="14" t="s">
        <v>292</v>
      </c>
      <c r="B67" s="281" t="s">
        <v>407</v>
      </c>
      <c r="C67" s="217"/>
      <c r="D67" s="217"/>
      <c r="E67" s="217"/>
      <c r="F67" s="143"/>
    </row>
    <row r="68" spans="1:6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213"/>
      <c r="F68" s="139">
        <f>SUM(F69:F72)</f>
        <v>0</v>
      </c>
    </row>
    <row r="69" spans="1:6" s="226" customFormat="1" ht="12" customHeight="1">
      <c r="A69" s="13" t="s">
        <v>106</v>
      </c>
      <c r="B69" s="227" t="s">
        <v>257</v>
      </c>
      <c r="C69" s="217"/>
      <c r="D69" s="217"/>
      <c r="E69" s="217"/>
      <c r="F69" s="143"/>
    </row>
    <row r="70" spans="1:6" s="226" customFormat="1" ht="12" customHeight="1">
      <c r="A70" s="12" t="s">
        <v>107</v>
      </c>
      <c r="B70" s="228" t="s">
        <v>258</v>
      </c>
      <c r="C70" s="217"/>
      <c r="D70" s="217"/>
      <c r="E70" s="217"/>
      <c r="F70" s="143"/>
    </row>
    <row r="71" spans="1:6" s="226" customFormat="1" ht="12" customHeight="1">
      <c r="A71" s="12" t="s">
        <v>283</v>
      </c>
      <c r="B71" s="228" t="s">
        <v>259</v>
      </c>
      <c r="C71" s="217"/>
      <c r="D71" s="217"/>
      <c r="E71" s="217"/>
      <c r="F71" s="143"/>
    </row>
    <row r="72" spans="1:6" s="226" customFormat="1" ht="12" customHeight="1" thickBot="1">
      <c r="A72" s="14" t="s">
        <v>284</v>
      </c>
      <c r="B72" s="148" t="s">
        <v>260</v>
      </c>
      <c r="C72" s="217"/>
      <c r="D72" s="217"/>
      <c r="E72" s="217"/>
      <c r="F72" s="143"/>
    </row>
    <row r="73" spans="1:6" s="226" customFormat="1" ht="12" customHeight="1" thickBot="1">
      <c r="A73" s="270" t="s">
        <v>261</v>
      </c>
      <c r="B73" s="146" t="s">
        <v>262</v>
      </c>
      <c r="C73" s="213">
        <f>SUM(C74:C75)</f>
        <v>5500</v>
      </c>
      <c r="D73" s="213">
        <f>SUM(D74:D75)</f>
        <v>7527</v>
      </c>
      <c r="E73" s="213">
        <v>7527</v>
      </c>
      <c r="F73" s="139">
        <f>SUM(F74:F75)</f>
        <v>0</v>
      </c>
    </row>
    <row r="74" spans="1:6" s="226" customFormat="1" ht="12" customHeight="1">
      <c r="A74" s="13" t="s">
        <v>285</v>
      </c>
      <c r="B74" s="227" t="s">
        <v>263</v>
      </c>
      <c r="C74" s="217">
        <v>5500</v>
      </c>
      <c r="D74" s="217">
        <v>7527</v>
      </c>
      <c r="E74" s="217">
        <v>7527</v>
      </c>
      <c r="F74" s="143"/>
    </row>
    <row r="75" spans="1:6" s="226" customFormat="1" ht="12" customHeight="1" thickBot="1">
      <c r="A75" s="14" t="s">
        <v>286</v>
      </c>
      <c r="B75" s="148" t="s">
        <v>264</v>
      </c>
      <c r="C75" s="217"/>
      <c r="D75" s="217"/>
      <c r="E75" s="217"/>
      <c r="F75" s="143"/>
    </row>
    <row r="76" spans="1:6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213"/>
      <c r="F76" s="139">
        <f>SUM(F77:F79)</f>
        <v>127</v>
      </c>
    </row>
    <row r="77" spans="1:6" s="226" customFormat="1" ht="12" customHeight="1">
      <c r="A77" s="13" t="s">
        <v>287</v>
      </c>
      <c r="B77" s="227" t="s">
        <v>267</v>
      </c>
      <c r="C77" s="217"/>
      <c r="D77" s="217"/>
      <c r="E77" s="217"/>
      <c r="F77" s="143">
        <v>127</v>
      </c>
    </row>
    <row r="78" spans="1:6" s="226" customFormat="1" ht="12" customHeight="1">
      <c r="A78" s="12" t="s">
        <v>288</v>
      </c>
      <c r="B78" s="228" t="s">
        <v>268</v>
      </c>
      <c r="C78" s="217"/>
      <c r="D78" s="217"/>
      <c r="E78" s="217"/>
      <c r="F78" s="143"/>
    </row>
    <row r="79" spans="1:6" s="226" customFormat="1" ht="12" customHeight="1" thickBot="1">
      <c r="A79" s="14" t="s">
        <v>289</v>
      </c>
      <c r="B79" s="148" t="s">
        <v>269</v>
      </c>
      <c r="C79" s="217"/>
      <c r="D79" s="217"/>
      <c r="E79" s="217"/>
      <c r="F79" s="143"/>
    </row>
    <row r="80" spans="1:6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213"/>
      <c r="F80" s="139">
        <f>SUM(F81:F84)</f>
        <v>0</v>
      </c>
    </row>
    <row r="81" spans="1:6" s="226" customFormat="1" ht="12" customHeight="1">
      <c r="A81" s="231" t="s">
        <v>271</v>
      </c>
      <c r="B81" s="227" t="s">
        <v>272</v>
      </c>
      <c r="C81" s="217"/>
      <c r="D81" s="217"/>
      <c r="E81" s="217"/>
      <c r="F81" s="143"/>
    </row>
    <row r="82" spans="1:6" s="226" customFormat="1" ht="12" customHeight="1">
      <c r="A82" s="232" t="s">
        <v>273</v>
      </c>
      <c r="B82" s="228" t="s">
        <v>274</v>
      </c>
      <c r="C82" s="217"/>
      <c r="D82" s="217"/>
      <c r="E82" s="217"/>
      <c r="F82" s="143"/>
    </row>
    <row r="83" spans="1:6" s="226" customFormat="1" ht="12" customHeight="1">
      <c r="A83" s="232" t="s">
        <v>275</v>
      </c>
      <c r="B83" s="228" t="s">
        <v>276</v>
      </c>
      <c r="C83" s="217"/>
      <c r="D83" s="217"/>
      <c r="E83" s="217"/>
      <c r="F83" s="143"/>
    </row>
    <row r="84" spans="1:6" s="226" customFormat="1" ht="12" customHeight="1" thickBot="1">
      <c r="A84" s="233" t="s">
        <v>277</v>
      </c>
      <c r="B84" s="148" t="s">
        <v>278</v>
      </c>
      <c r="C84" s="217"/>
      <c r="D84" s="217"/>
      <c r="E84" s="217"/>
      <c r="F84" s="143"/>
    </row>
    <row r="85" spans="1:6" s="226" customFormat="1" ht="12" customHeight="1" thickBot="1">
      <c r="A85" s="270" t="s">
        <v>279</v>
      </c>
      <c r="B85" s="146" t="s">
        <v>421</v>
      </c>
      <c r="C85" s="272"/>
      <c r="D85" s="272"/>
      <c r="E85" s="272"/>
      <c r="F85" s="273"/>
    </row>
    <row r="86" spans="1:6" s="226" customFormat="1" ht="13.5" customHeight="1" thickBot="1">
      <c r="A86" s="270" t="s">
        <v>281</v>
      </c>
      <c r="B86" s="146" t="s">
        <v>280</v>
      </c>
      <c r="C86" s="272"/>
      <c r="D86" s="272"/>
      <c r="E86" s="272"/>
      <c r="F86" s="273"/>
    </row>
    <row r="87" spans="1:6" s="226" customFormat="1" ht="15.75" customHeight="1" thickBot="1">
      <c r="A87" s="270" t="s">
        <v>293</v>
      </c>
      <c r="B87" s="234" t="s">
        <v>424</v>
      </c>
      <c r="C87" s="219">
        <f>+C64+C68+C73+C76+C80+C86+C85</f>
        <v>5500</v>
      </c>
      <c r="D87" s="219">
        <f>+D64+D68+D73+D76+D80+D86+D85</f>
        <v>7527</v>
      </c>
      <c r="E87" s="219">
        <v>7527</v>
      </c>
      <c r="F87" s="256">
        <f>+F64+F68+F73+F76+F80+F86+F85</f>
        <v>127</v>
      </c>
    </row>
    <row r="88" spans="1:6" s="226" customFormat="1" ht="25.5" customHeight="1" thickBot="1">
      <c r="A88" s="271" t="s">
        <v>423</v>
      </c>
      <c r="B88" s="235" t="s">
        <v>425</v>
      </c>
      <c r="C88" s="219">
        <f>+C63+C87</f>
        <v>23314</v>
      </c>
      <c r="D88" s="219">
        <f>+D63+D87</f>
        <v>26541</v>
      </c>
      <c r="E88" s="443">
        <v>26541</v>
      </c>
      <c r="F88" s="256">
        <f>+F63+F87</f>
        <v>12486</v>
      </c>
    </row>
    <row r="89" spans="1:3" s="226" customFormat="1" ht="30.75" customHeight="1">
      <c r="A89" s="3"/>
      <c r="B89" s="4"/>
      <c r="C89" s="150"/>
    </row>
    <row r="90" spans="1:6" ht="16.5" customHeight="1">
      <c r="A90" s="498" t="s">
        <v>37</v>
      </c>
      <c r="B90" s="498"/>
      <c r="C90" s="498"/>
      <c r="D90" s="498"/>
      <c r="E90" s="498"/>
      <c r="F90" s="498"/>
    </row>
    <row r="91" spans="1:6" s="236" customFormat="1" ht="16.5" customHeight="1" thickBot="1">
      <c r="A91" s="500" t="s">
        <v>110</v>
      </c>
      <c r="B91" s="500"/>
      <c r="C91" s="69"/>
      <c r="F91" s="69" t="s">
        <v>169</v>
      </c>
    </row>
    <row r="92" spans="1:6" ht="12.7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5"/>
      <c r="F92" s="496"/>
    </row>
    <row r="93" spans="1:6" ht="36.75" thickBot="1">
      <c r="A93" s="502"/>
      <c r="B93" s="504"/>
      <c r="C93" s="304" t="s">
        <v>468</v>
      </c>
      <c r="D93" s="302" t="s">
        <v>550</v>
      </c>
      <c r="E93" s="302" t="s">
        <v>551</v>
      </c>
      <c r="F93" s="303" t="str">
        <f>+CONCATENATE(LEFT(ÖSSZEFÜGGÉSEK!A6,4),". IX. 30.",CHAR(10),"teljesítés")</f>
        <v>2015. IX. 30.
teljesítés</v>
      </c>
    </row>
    <row r="94" spans="1:6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/>
      <c r="F94" s="315" t="s">
        <v>436</v>
      </c>
    </row>
    <row r="95" spans="1:6" ht="12" customHeight="1" thickBot="1">
      <c r="A95" s="20" t="s">
        <v>9</v>
      </c>
      <c r="B95" s="24" t="s">
        <v>383</v>
      </c>
      <c r="C95" s="212">
        <f>C96+C97+C98+C99+C100+C113</f>
        <v>22743</v>
      </c>
      <c r="D95" s="212">
        <f>D96+D97+D98+D99+D100+D113</f>
        <v>24555</v>
      </c>
      <c r="E95" s="434">
        <v>24555</v>
      </c>
      <c r="F95" s="288">
        <f>F96+F97+F98+F99+F100+F113</f>
        <v>7160</v>
      </c>
    </row>
    <row r="96" spans="1:6" ht="12" customHeight="1">
      <c r="A96" s="15" t="s">
        <v>70</v>
      </c>
      <c r="B96" s="8" t="s">
        <v>38</v>
      </c>
      <c r="C96" s="295">
        <v>5617</v>
      </c>
      <c r="D96" s="295">
        <v>5617</v>
      </c>
      <c r="E96" s="435">
        <v>5617</v>
      </c>
      <c r="F96" s="289">
        <v>3133</v>
      </c>
    </row>
    <row r="97" spans="1:6" ht="12" customHeight="1">
      <c r="A97" s="12" t="s">
        <v>71</v>
      </c>
      <c r="B97" s="6" t="s">
        <v>131</v>
      </c>
      <c r="C97" s="214">
        <v>1549</v>
      </c>
      <c r="D97" s="214">
        <v>1549</v>
      </c>
      <c r="E97" s="431">
        <v>1549</v>
      </c>
      <c r="F97" s="140">
        <v>722</v>
      </c>
    </row>
    <row r="98" spans="1:6" ht="12" customHeight="1">
      <c r="A98" s="12" t="s">
        <v>72</v>
      </c>
      <c r="B98" s="6" t="s">
        <v>98</v>
      </c>
      <c r="C98" s="216">
        <v>9696</v>
      </c>
      <c r="D98" s="216">
        <v>9696</v>
      </c>
      <c r="E98" s="432">
        <v>9696</v>
      </c>
      <c r="F98" s="142">
        <v>2374</v>
      </c>
    </row>
    <row r="99" spans="1:6" ht="12" customHeight="1">
      <c r="A99" s="12" t="s">
        <v>73</v>
      </c>
      <c r="B99" s="9" t="s">
        <v>132</v>
      </c>
      <c r="C99" s="216">
        <v>1933</v>
      </c>
      <c r="D99" s="216">
        <v>1933</v>
      </c>
      <c r="E99" s="432">
        <v>1933</v>
      </c>
      <c r="F99" s="142">
        <v>730</v>
      </c>
    </row>
    <row r="100" spans="1:6" ht="12" customHeight="1">
      <c r="A100" s="12" t="s">
        <v>82</v>
      </c>
      <c r="B100" s="17" t="s">
        <v>133</v>
      </c>
      <c r="C100" s="216">
        <v>1654</v>
      </c>
      <c r="D100" s="216">
        <v>1724</v>
      </c>
      <c r="E100" s="432">
        <v>1724</v>
      </c>
      <c r="F100" s="142">
        <v>201</v>
      </c>
    </row>
    <row r="101" spans="1:6" ht="12" customHeight="1">
      <c r="A101" s="12" t="s">
        <v>74</v>
      </c>
      <c r="B101" s="6" t="s">
        <v>388</v>
      </c>
      <c r="C101" s="216"/>
      <c r="D101" s="216"/>
      <c r="E101" s="432"/>
      <c r="F101" s="142"/>
    </row>
    <row r="102" spans="1:6" ht="12" customHeight="1">
      <c r="A102" s="12" t="s">
        <v>75</v>
      </c>
      <c r="B102" s="73" t="s">
        <v>387</v>
      </c>
      <c r="C102" s="216"/>
      <c r="D102" s="216"/>
      <c r="E102" s="432"/>
      <c r="F102" s="142"/>
    </row>
    <row r="103" spans="1:6" ht="12" customHeight="1">
      <c r="A103" s="12" t="s">
        <v>83</v>
      </c>
      <c r="B103" s="73" t="s">
        <v>386</v>
      </c>
      <c r="C103" s="216"/>
      <c r="D103" s="216"/>
      <c r="E103" s="432"/>
      <c r="F103" s="142"/>
    </row>
    <row r="104" spans="1:6" ht="12" customHeight="1">
      <c r="A104" s="12" t="s">
        <v>84</v>
      </c>
      <c r="B104" s="71" t="s">
        <v>296</v>
      </c>
      <c r="C104" s="216"/>
      <c r="D104" s="216"/>
      <c r="E104" s="432"/>
      <c r="F104" s="142"/>
    </row>
    <row r="105" spans="1:6" ht="12" customHeight="1">
      <c r="A105" s="12" t="s">
        <v>85</v>
      </c>
      <c r="B105" s="72" t="s">
        <v>297</v>
      </c>
      <c r="C105" s="216">
        <v>1134</v>
      </c>
      <c r="D105" s="216">
        <v>844</v>
      </c>
      <c r="E105" s="432">
        <v>844</v>
      </c>
      <c r="F105" s="142">
        <v>21</v>
      </c>
    </row>
    <row r="106" spans="1:6" ht="12" customHeight="1">
      <c r="A106" s="12" t="s">
        <v>86</v>
      </c>
      <c r="B106" s="72" t="s">
        <v>298</v>
      </c>
      <c r="C106" s="216"/>
      <c r="D106" s="216"/>
      <c r="E106" s="432"/>
      <c r="F106" s="142"/>
    </row>
    <row r="107" spans="1:6" ht="12" customHeight="1">
      <c r="A107" s="12" t="s">
        <v>88</v>
      </c>
      <c r="B107" s="71" t="s">
        <v>299</v>
      </c>
      <c r="C107" s="216"/>
      <c r="D107" s="216"/>
      <c r="E107" s="432"/>
      <c r="F107" s="142"/>
    </row>
    <row r="108" spans="1:6" ht="12" customHeight="1">
      <c r="A108" s="12" t="s">
        <v>134</v>
      </c>
      <c r="B108" s="71" t="s">
        <v>300</v>
      </c>
      <c r="C108" s="216"/>
      <c r="D108" s="216"/>
      <c r="E108" s="432"/>
      <c r="F108" s="142"/>
    </row>
    <row r="109" spans="1:6" ht="12" customHeight="1">
      <c r="A109" s="12" t="s">
        <v>294</v>
      </c>
      <c r="B109" s="72" t="s">
        <v>301</v>
      </c>
      <c r="C109" s="216">
        <v>520</v>
      </c>
      <c r="D109" s="216">
        <v>520</v>
      </c>
      <c r="E109" s="432">
        <v>520</v>
      </c>
      <c r="F109" s="142"/>
    </row>
    <row r="110" spans="1:6" ht="12" customHeight="1">
      <c r="A110" s="11" t="s">
        <v>295</v>
      </c>
      <c r="B110" s="73" t="s">
        <v>302</v>
      </c>
      <c r="C110" s="216"/>
      <c r="D110" s="216"/>
      <c r="E110" s="432"/>
      <c r="F110" s="142"/>
    </row>
    <row r="111" spans="1:6" ht="12" customHeight="1">
      <c r="A111" s="12" t="s">
        <v>384</v>
      </c>
      <c r="B111" s="73" t="s">
        <v>303</v>
      </c>
      <c r="C111" s="216"/>
      <c r="D111" s="216"/>
      <c r="E111" s="432"/>
      <c r="F111" s="142"/>
    </row>
    <row r="112" spans="1:6" ht="12" customHeight="1">
      <c r="A112" s="14" t="s">
        <v>385</v>
      </c>
      <c r="B112" s="73" t="s">
        <v>304</v>
      </c>
      <c r="C112" s="216"/>
      <c r="D112" s="216">
        <v>360</v>
      </c>
      <c r="E112" s="432">
        <v>360</v>
      </c>
      <c r="F112" s="142">
        <v>180</v>
      </c>
    </row>
    <row r="113" spans="1:6" ht="12" customHeight="1">
      <c r="A113" s="12" t="s">
        <v>389</v>
      </c>
      <c r="B113" s="9" t="s">
        <v>39</v>
      </c>
      <c r="C113" s="214">
        <v>2294</v>
      </c>
      <c r="D113" s="214">
        <v>4036</v>
      </c>
      <c r="E113" s="431">
        <v>3563</v>
      </c>
      <c r="F113" s="140"/>
    </row>
    <row r="114" spans="1:6" ht="12" customHeight="1">
      <c r="A114" s="12" t="s">
        <v>390</v>
      </c>
      <c r="B114" s="6" t="s">
        <v>392</v>
      </c>
      <c r="C114" s="214"/>
      <c r="D114" s="214"/>
      <c r="E114" s="431"/>
      <c r="F114" s="140"/>
    </row>
    <row r="115" spans="1:6" ht="12" customHeight="1" thickBot="1">
      <c r="A115" s="16" t="s">
        <v>391</v>
      </c>
      <c r="B115" s="284" t="s">
        <v>393</v>
      </c>
      <c r="C115" s="296"/>
      <c r="D115" s="296"/>
      <c r="E115" s="436"/>
      <c r="F115" s="290"/>
    </row>
    <row r="116" spans="1:6" ht="12" customHeight="1" thickBot="1">
      <c r="A116" s="282" t="s">
        <v>10</v>
      </c>
      <c r="B116" s="283" t="s">
        <v>305</v>
      </c>
      <c r="C116" s="297">
        <f>+C117+C119+C121</f>
        <v>571</v>
      </c>
      <c r="D116" s="213">
        <f>+D117+D119+D121</f>
        <v>1986</v>
      </c>
      <c r="E116" s="437">
        <v>2486</v>
      </c>
      <c r="F116" s="291">
        <f>+F117+F119+F121</f>
        <v>156</v>
      </c>
    </row>
    <row r="117" spans="1:6" ht="12" customHeight="1">
      <c r="A117" s="13" t="s">
        <v>76</v>
      </c>
      <c r="B117" s="6" t="s">
        <v>168</v>
      </c>
      <c r="C117" s="215">
        <v>571</v>
      </c>
      <c r="D117" s="308">
        <v>571</v>
      </c>
      <c r="E117" s="430">
        <v>1071</v>
      </c>
      <c r="F117" s="141">
        <v>156</v>
      </c>
    </row>
    <row r="118" spans="1:6" ht="12" customHeight="1">
      <c r="A118" s="13" t="s">
        <v>77</v>
      </c>
      <c r="B118" s="10" t="s">
        <v>309</v>
      </c>
      <c r="C118" s="215"/>
      <c r="D118" s="308"/>
      <c r="E118" s="430"/>
      <c r="F118" s="141"/>
    </row>
    <row r="119" spans="1:6" ht="12" customHeight="1">
      <c r="A119" s="13" t="s">
        <v>78</v>
      </c>
      <c r="B119" s="10" t="s">
        <v>135</v>
      </c>
      <c r="C119" s="214"/>
      <c r="D119" s="309">
        <v>1415</v>
      </c>
      <c r="E119" s="431">
        <v>1415</v>
      </c>
      <c r="F119" s="140"/>
    </row>
    <row r="120" spans="1:6" ht="12" customHeight="1">
      <c r="A120" s="13" t="s">
        <v>79</v>
      </c>
      <c r="B120" s="10" t="s">
        <v>310</v>
      </c>
      <c r="C120" s="214"/>
      <c r="D120" s="309"/>
      <c r="E120" s="431"/>
      <c r="F120" s="140"/>
    </row>
    <row r="121" spans="1:6" ht="12" customHeight="1">
      <c r="A121" s="13" t="s">
        <v>80</v>
      </c>
      <c r="B121" s="148" t="s">
        <v>171</v>
      </c>
      <c r="C121" s="214"/>
      <c r="D121" s="309"/>
      <c r="E121" s="431"/>
      <c r="F121" s="140"/>
    </row>
    <row r="122" spans="1:6" ht="12" customHeight="1">
      <c r="A122" s="13" t="s">
        <v>87</v>
      </c>
      <c r="B122" s="147" t="s">
        <v>373</v>
      </c>
      <c r="C122" s="214"/>
      <c r="D122" s="309"/>
      <c r="E122" s="431"/>
      <c r="F122" s="140"/>
    </row>
    <row r="123" spans="1:6" ht="12" customHeight="1">
      <c r="A123" s="13" t="s">
        <v>89</v>
      </c>
      <c r="B123" s="223" t="s">
        <v>315</v>
      </c>
      <c r="C123" s="214"/>
      <c r="D123" s="309"/>
      <c r="E123" s="431"/>
      <c r="F123" s="140"/>
    </row>
    <row r="124" spans="1:6" ht="22.5">
      <c r="A124" s="13" t="s">
        <v>136</v>
      </c>
      <c r="B124" s="72" t="s">
        <v>298</v>
      </c>
      <c r="C124" s="214"/>
      <c r="D124" s="309"/>
      <c r="E124" s="431"/>
      <c r="F124" s="140"/>
    </row>
    <row r="125" spans="1:6" ht="12" customHeight="1">
      <c r="A125" s="13" t="s">
        <v>137</v>
      </c>
      <c r="B125" s="72" t="s">
        <v>314</v>
      </c>
      <c r="C125" s="214"/>
      <c r="D125" s="309"/>
      <c r="E125" s="431"/>
      <c r="F125" s="140"/>
    </row>
    <row r="126" spans="1:6" ht="12" customHeight="1">
      <c r="A126" s="13" t="s">
        <v>138</v>
      </c>
      <c r="B126" s="72" t="s">
        <v>313</v>
      </c>
      <c r="C126" s="214"/>
      <c r="D126" s="309"/>
      <c r="E126" s="431"/>
      <c r="F126" s="140"/>
    </row>
    <row r="127" spans="1:6" ht="12" customHeight="1">
      <c r="A127" s="13" t="s">
        <v>306</v>
      </c>
      <c r="B127" s="72" t="s">
        <v>301</v>
      </c>
      <c r="C127" s="214"/>
      <c r="D127" s="309"/>
      <c r="E127" s="431"/>
      <c r="F127" s="140"/>
    </row>
    <row r="128" spans="1:6" ht="12" customHeight="1">
      <c r="A128" s="13" t="s">
        <v>307</v>
      </c>
      <c r="B128" s="72" t="s">
        <v>312</v>
      </c>
      <c r="C128" s="214"/>
      <c r="D128" s="309"/>
      <c r="E128" s="431"/>
      <c r="F128" s="140"/>
    </row>
    <row r="129" spans="1:6" ht="23.25" thickBot="1">
      <c r="A129" s="11" t="s">
        <v>308</v>
      </c>
      <c r="B129" s="72" t="s">
        <v>311</v>
      </c>
      <c r="C129" s="216"/>
      <c r="D129" s="310"/>
      <c r="E129" s="432"/>
      <c r="F129" s="142"/>
    </row>
    <row r="130" spans="1:6" ht="12" customHeight="1" thickBot="1">
      <c r="A130" s="18" t="s">
        <v>11</v>
      </c>
      <c r="B130" s="65" t="s">
        <v>394</v>
      </c>
      <c r="C130" s="213">
        <f>+C95+C116</f>
        <v>23314</v>
      </c>
      <c r="D130" s="307">
        <f>+D95+D116</f>
        <v>26541</v>
      </c>
      <c r="E130" s="429">
        <v>26541</v>
      </c>
      <c r="F130" s="139">
        <f>+F95+F116</f>
        <v>7316</v>
      </c>
    </row>
    <row r="131" spans="1:6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429"/>
      <c r="F131" s="139">
        <f>+F132+F133+F134</f>
        <v>0</v>
      </c>
    </row>
    <row r="132" spans="1:6" ht="12" customHeight="1">
      <c r="A132" s="13" t="s">
        <v>206</v>
      </c>
      <c r="B132" s="10" t="s">
        <v>402</v>
      </c>
      <c r="C132" s="214"/>
      <c r="D132" s="309"/>
      <c r="E132" s="431"/>
      <c r="F132" s="140"/>
    </row>
    <row r="133" spans="1:6" ht="12" customHeight="1">
      <c r="A133" s="13" t="s">
        <v>209</v>
      </c>
      <c r="B133" s="10" t="s">
        <v>403</v>
      </c>
      <c r="C133" s="214"/>
      <c r="D133" s="309"/>
      <c r="E133" s="431"/>
      <c r="F133" s="140"/>
    </row>
    <row r="134" spans="1:6" ht="12" customHeight="1" thickBot="1">
      <c r="A134" s="11" t="s">
        <v>210</v>
      </c>
      <c r="B134" s="10" t="s">
        <v>404</v>
      </c>
      <c r="C134" s="214"/>
      <c r="D134" s="309"/>
      <c r="E134" s="431"/>
      <c r="F134" s="140"/>
    </row>
    <row r="135" spans="1:6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429"/>
      <c r="F135" s="139">
        <f>SUM(F136:F141)</f>
        <v>0</v>
      </c>
    </row>
    <row r="136" spans="1:6" ht="12" customHeight="1">
      <c r="A136" s="13" t="s">
        <v>63</v>
      </c>
      <c r="B136" s="7" t="s">
        <v>405</v>
      </c>
      <c r="C136" s="214"/>
      <c r="D136" s="309"/>
      <c r="E136" s="431"/>
      <c r="F136" s="140"/>
    </row>
    <row r="137" spans="1:6" ht="12" customHeight="1">
      <c r="A137" s="13" t="s">
        <v>64</v>
      </c>
      <c r="B137" s="7" t="s">
        <v>397</v>
      </c>
      <c r="C137" s="214"/>
      <c r="D137" s="309"/>
      <c r="E137" s="431"/>
      <c r="F137" s="140"/>
    </row>
    <row r="138" spans="1:6" ht="12" customHeight="1">
      <c r="A138" s="13" t="s">
        <v>65</v>
      </c>
      <c r="B138" s="7" t="s">
        <v>398</v>
      </c>
      <c r="C138" s="214"/>
      <c r="D138" s="309"/>
      <c r="E138" s="431"/>
      <c r="F138" s="140"/>
    </row>
    <row r="139" spans="1:6" ht="12" customHeight="1">
      <c r="A139" s="13" t="s">
        <v>123</v>
      </c>
      <c r="B139" s="7" t="s">
        <v>399</v>
      </c>
      <c r="C139" s="214"/>
      <c r="D139" s="309"/>
      <c r="E139" s="431"/>
      <c r="F139" s="140"/>
    </row>
    <row r="140" spans="1:6" ht="12" customHeight="1">
      <c r="A140" s="13" t="s">
        <v>124</v>
      </c>
      <c r="B140" s="7" t="s">
        <v>400</v>
      </c>
      <c r="C140" s="214"/>
      <c r="D140" s="309"/>
      <c r="E140" s="431"/>
      <c r="F140" s="140"/>
    </row>
    <row r="141" spans="1:6" ht="12" customHeight="1" thickBot="1">
      <c r="A141" s="11" t="s">
        <v>125</v>
      </c>
      <c r="B141" s="7" t="s">
        <v>401</v>
      </c>
      <c r="C141" s="214"/>
      <c r="D141" s="309"/>
      <c r="E141" s="431"/>
      <c r="F141" s="140"/>
    </row>
    <row r="142" spans="1:6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433"/>
      <c r="F142" s="256">
        <f>+F143+F144+F145+F146</f>
        <v>627</v>
      </c>
    </row>
    <row r="143" spans="1:6" ht="12" customHeight="1">
      <c r="A143" s="13" t="s">
        <v>66</v>
      </c>
      <c r="B143" s="7" t="s">
        <v>316</v>
      </c>
      <c r="C143" s="214"/>
      <c r="D143" s="309"/>
      <c r="E143" s="431"/>
      <c r="F143" s="140"/>
    </row>
    <row r="144" spans="1:6" ht="12" customHeight="1">
      <c r="A144" s="13" t="s">
        <v>67</v>
      </c>
      <c r="B144" s="7" t="s">
        <v>317</v>
      </c>
      <c r="C144" s="214"/>
      <c r="D144" s="309"/>
      <c r="E144" s="431"/>
      <c r="F144" s="140">
        <v>627</v>
      </c>
    </row>
    <row r="145" spans="1:6" ht="12" customHeight="1">
      <c r="A145" s="13" t="s">
        <v>230</v>
      </c>
      <c r="B145" s="7" t="s">
        <v>410</v>
      </c>
      <c r="C145" s="214"/>
      <c r="D145" s="309"/>
      <c r="E145" s="431"/>
      <c r="F145" s="140"/>
    </row>
    <row r="146" spans="1:6" ht="12" customHeight="1" thickBot="1">
      <c r="A146" s="11" t="s">
        <v>231</v>
      </c>
      <c r="B146" s="5" t="s">
        <v>336</v>
      </c>
      <c r="C146" s="214"/>
      <c r="D146" s="309"/>
      <c r="E146" s="431"/>
      <c r="F146" s="140"/>
    </row>
    <row r="147" spans="1:6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438"/>
      <c r="F147" s="292">
        <f>SUM(F148:F152)</f>
        <v>0</v>
      </c>
    </row>
    <row r="148" spans="1:6" ht="12" customHeight="1">
      <c r="A148" s="13" t="s">
        <v>68</v>
      </c>
      <c r="B148" s="7" t="s">
        <v>406</v>
      </c>
      <c r="C148" s="214"/>
      <c r="D148" s="309"/>
      <c r="E148" s="431"/>
      <c r="F148" s="140"/>
    </row>
    <row r="149" spans="1:6" ht="12" customHeight="1">
      <c r="A149" s="13" t="s">
        <v>69</v>
      </c>
      <c r="B149" s="7" t="s">
        <v>413</v>
      </c>
      <c r="C149" s="214"/>
      <c r="D149" s="309"/>
      <c r="E149" s="431"/>
      <c r="F149" s="140"/>
    </row>
    <row r="150" spans="1:6" ht="12" customHeight="1">
      <c r="A150" s="13" t="s">
        <v>242</v>
      </c>
      <c r="B150" s="7" t="s">
        <v>408</v>
      </c>
      <c r="C150" s="214"/>
      <c r="D150" s="309"/>
      <c r="E150" s="431"/>
      <c r="F150" s="140"/>
    </row>
    <row r="151" spans="1:6" ht="12" customHeight="1">
      <c r="A151" s="13" t="s">
        <v>243</v>
      </c>
      <c r="B151" s="7" t="s">
        <v>414</v>
      </c>
      <c r="C151" s="214"/>
      <c r="D151" s="309"/>
      <c r="E151" s="431"/>
      <c r="F151" s="140"/>
    </row>
    <row r="152" spans="1:6" ht="12" customHeight="1" thickBot="1">
      <c r="A152" s="13" t="s">
        <v>412</v>
      </c>
      <c r="B152" s="7" t="s">
        <v>415</v>
      </c>
      <c r="C152" s="214"/>
      <c r="D152" s="309"/>
      <c r="E152" s="431"/>
      <c r="F152" s="140"/>
    </row>
    <row r="153" spans="1:6" ht="12" customHeight="1" thickBot="1">
      <c r="A153" s="18" t="s">
        <v>16</v>
      </c>
      <c r="B153" s="65" t="s">
        <v>416</v>
      </c>
      <c r="C153" s="299"/>
      <c r="D153" s="313"/>
      <c r="E153" s="439"/>
      <c r="F153" s="293"/>
    </row>
    <row r="154" spans="1:6" ht="12" customHeight="1" thickBot="1">
      <c r="A154" s="18" t="s">
        <v>17</v>
      </c>
      <c r="B154" s="65" t="s">
        <v>417</v>
      </c>
      <c r="C154" s="299"/>
      <c r="D154" s="313"/>
      <c r="E154" s="439"/>
      <c r="F154" s="293"/>
    </row>
    <row r="155" spans="1:10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440"/>
      <c r="F155" s="294">
        <f>+F131+F135+F142+F147+F153+F154</f>
        <v>627</v>
      </c>
      <c r="G155" s="237"/>
      <c r="H155" s="238"/>
      <c r="I155" s="238"/>
      <c r="J155" s="238"/>
    </row>
    <row r="156" spans="1:6" s="226" customFormat="1" ht="12.95" customHeight="1" thickBot="1">
      <c r="A156" s="149" t="s">
        <v>19</v>
      </c>
      <c r="B156" s="200" t="s">
        <v>418</v>
      </c>
      <c r="C156" s="300">
        <f>+C130+C155</f>
        <v>23314</v>
      </c>
      <c r="D156" s="314">
        <f>+D130+D155</f>
        <v>26541</v>
      </c>
      <c r="E156" s="440">
        <v>26541</v>
      </c>
      <c r="F156" s="294">
        <f>+F130+F155</f>
        <v>7943</v>
      </c>
    </row>
    <row r="157" ht="7.5" customHeight="1"/>
    <row r="158" spans="1:6" ht="12.75">
      <c r="A158" s="497" t="s">
        <v>318</v>
      </c>
      <c r="B158" s="497"/>
      <c r="C158" s="497"/>
      <c r="D158" s="497"/>
      <c r="E158" s="497"/>
      <c r="F158" s="497"/>
    </row>
    <row r="159" spans="1:6" ht="15" customHeight="1" thickBot="1">
      <c r="A159" s="499" t="s">
        <v>111</v>
      </c>
      <c r="B159" s="499"/>
      <c r="C159" s="151"/>
      <c r="F159" s="151" t="s">
        <v>169</v>
      </c>
    </row>
    <row r="160" spans="1:6" ht="25.5" customHeight="1" thickBot="1">
      <c r="A160" s="18">
        <v>1</v>
      </c>
      <c r="B160" s="23" t="s">
        <v>420</v>
      </c>
      <c r="C160" s="306">
        <f>+C63-C130</f>
        <v>-5500</v>
      </c>
      <c r="D160" s="213">
        <f>+D63-D130</f>
        <v>-7527</v>
      </c>
      <c r="E160" s="429">
        <v>-7527</v>
      </c>
      <c r="F160" s="139">
        <f>+F63-F130</f>
        <v>5043</v>
      </c>
    </row>
    <row r="161" spans="1:6" ht="32.25" customHeight="1" thickBot="1">
      <c r="A161" s="18" t="s">
        <v>10</v>
      </c>
      <c r="B161" s="23" t="s">
        <v>426</v>
      </c>
      <c r="C161" s="213">
        <f>+C87-C155</f>
        <v>5500</v>
      </c>
      <c r="D161" s="213">
        <f>+D87-D155</f>
        <v>7527</v>
      </c>
      <c r="E161" s="429">
        <v>7527</v>
      </c>
      <c r="F161" s="139">
        <f>+F87-F155</f>
        <v>-500</v>
      </c>
    </row>
  </sheetData>
  <mergeCells count="12">
    <mergeCell ref="A159:B159"/>
    <mergeCell ref="A3:A4"/>
    <mergeCell ref="B3:B4"/>
    <mergeCell ref="C3:F3"/>
    <mergeCell ref="A92:A93"/>
    <mergeCell ref="B92:B93"/>
    <mergeCell ref="C92:F92"/>
    <mergeCell ref="A158:F158"/>
    <mergeCell ref="A1:F1"/>
    <mergeCell ref="A90:F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Pula község Önkormányzat
2015. ÉVI KÖLTSÉGVETÉSÉNEK ÖSSZEVONT MÉRLEGE&amp;10
&amp;R&amp;"Times New Roman CE,Félkövér dőlt"&amp;11 1.1. melléklet a 12/2015. (XI.17.) önkormányzati rendelethez </oddHeader>
  </headerFooter>
  <rowBreaks count="2" manualBreakCount="2">
    <brk id="75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 topLeftCell="A1">
      <selection activeCell="H21" sqref="H21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520</v>
      </c>
    </row>
    <row r="2" spans="1:5" s="264" customFormat="1" ht="25.5" customHeight="1" thickBot="1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>
      <c r="A3" s="92" t="s">
        <v>144</v>
      </c>
      <c r="B3" s="537" t="s">
        <v>344</v>
      </c>
      <c r="C3" s="538"/>
      <c r="D3" s="539"/>
      <c r="E3" s="409" t="s">
        <v>42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533" t="s">
        <v>46</v>
      </c>
      <c r="B44" s="534"/>
      <c r="C44" s="534"/>
      <c r="D44" s="534"/>
      <c r="E44" s="535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523</v>
      </c>
    </row>
    <row r="2" spans="1:5" s="264" customFormat="1" ht="25.5" customHeight="1" thickBot="1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>
      <c r="A3" s="92" t="s">
        <v>144</v>
      </c>
      <c r="B3" s="537" t="s">
        <v>364</v>
      </c>
      <c r="C3" s="538"/>
      <c r="D3" s="539"/>
      <c r="E3" s="409" t="s">
        <v>48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533" t="s">
        <v>46</v>
      </c>
      <c r="B44" s="534"/>
      <c r="C44" s="534"/>
      <c r="D44" s="534"/>
      <c r="E44" s="535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522</v>
      </c>
    </row>
    <row r="2" spans="1:5" s="264" customFormat="1" ht="25.5" customHeight="1" thickBot="1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>
      <c r="A3" s="92" t="s">
        <v>144</v>
      </c>
      <c r="B3" s="537" t="s">
        <v>365</v>
      </c>
      <c r="C3" s="538"/>
      <c r="D3" s="539"/>
      <c r="E3" s="409" t="s">
        <v>49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533" t="s">
        <v>46</v>
      </c>
      <c r="B44" s="534"/>
      <c r="C44" s="534"/>
      <c r="D44" s="534"/>
      <c r="E44" s="535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521</v>
      </c>
    </row>
    <row r="2" spans="1:5" s="264" customFormat="1" ht="25.5" customHeight="1" thickBot="1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>
      <c r="A3" s="92" t="s">
        <v>144</v>
      </c>
      <c r="B3" s="537" t="s">
        <v>465</v>
      </c>
      <c r="C3" s="538"/>
      <c r="D3" s="539"/>
      <c r="E3" s="409" t="s">
        <v>374</v>
      </c>
    </row>
    <row r="4" spans="1:5" s="265" customFormat="1" ht="15.9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>
      <c r="A7" s="533" t="s">
        <v>45</v>
      </c>
      <c r="B7" s="534"/>
      <c r="C7" s="534"/>
      <c r="D7" s="534"/>
      <c r="E7" s="535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533" t="s">
        <v>46</v>
      </c>
      <c r="B44" s="534"/>
      <c r="C44" s="534"/>
      <c r="D44" s="534"/>
      <c r="E44" s="535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workbookViewId="0" topLeftCell="A1">
      <selection activeCell="M22" sqref="M22"/>
    </sheetView>
  </sheetViews>
  <sheetFormatPr defaultColWidth="9.00390625" defaultRowHeight="12.75"/>
  <cols>
    <col min="1" max="1" width="5.50390625" style="31" customWidth="1"/>
    <col min="2" max="2" width="33.125" style="31" customWidth="1"/>
    <col min="3" max="3" width="12.375" style="31" customWidth="1"/>
    <col min="4" max="4" width="11.50390625" style="31" customWidth="1"/>
    <col min="5" max="5" width="11.375" style="31" customWidth="1"/>
    <col min="6" max="6" width="11.00390625" style="31" customWidth="1"/>
    <col min="7" max="7" width="14.375" style="31" customWidth="1"/>
    <col min="8" max="16384" width="9.375" style="31" customWidth="1"/>
  </cols>
  <sheetData>
    <row r="1" spans="1:7" ht="43.5" customHeight="1">
      <c r="A1" s="541" t="s">
        <v>3</v>
      </c>
      <c r="B1" s="541"/>
      <c r="C1" s="541"/>
      <c r="D1" s="541"/>
      <c r="E1" s="541"/>
      <c r="F1" s="541"/>
      <c r="G1" s="541"/>
    </row>
    <row r="3" spans="1:7" s="78" customFormat="1" ht="27" customHeight="1">
      <c r="A3" s="76" t="s">
        <v>148</v>
      </c>
      <c r="B3" s="77"/>
      <c r="C3" s="540" t="s">
        <v>149</v>
      </c>
      <c r="D3" s="540"/>
      <c r="E3" s="540"/>
      <c r="F3" s="540"/>
      <c r="G3" s="540"/>
    </row>
    <row r="4" spans="1:7" s="78" customFormat="1" ht="15.75">
      <c r="A4" s="77"/>
      <c r="B4" s="77"/>
      <c r="C4" s="77"/>
      <c r="D4" s="77"/>
      <c r="E4" s="77"/>
      <c r="F4" s="77"/>
      <c r="G4" s="77"/>
    </row>
    <row r="5" spans="1:7" s="78" customFormat="1" ht="24.75" customHeight="1">
      <c r="A5" s="76" t="s">
        <v>150</v>
      </c>
      <c r="B5" s="77"/>
      <c r="C5" s="540" t="s">
        <v>149</v>
      </c>
      <c r="D5" s="540"/>
      <c r="E5" s="540"/>
      <c r="F5" s="540"/>
      <c r="G5" s="77"/>
    </row>
    <row r="6" spans="1:7" s="79" customFormat="1" ht="12.75">
      <c r="A6" s="102"/>
      <c r="B6" s="102"/>
      <c r="C6" s="102"/>
      <c r="D6" s="102"/>
      <c r="E6" s="102"/>
      <c r="F6" s="102"/>
      <c r="G6" s="102"/>
    </row>
    <row r="7" spans="1:7" s="80" customFormat="1" ht="15" customHeight="1">
      <c r="A7" s="138" t="s">
        <v>151</v>
      </c>
      <c r="B7" s="137"/>
      <c r="C7" s="137"/>
      <c r="D7" s="123"/>
      <c r="E7" s="123"/>
      <c r="F7" s="123"/>
      <c r="G7" s="123"/>
    </row>
    <row r="8" spans="1:7" s="80" customFormat="1" ht="15" customHeight="1" thickBot="1">
      <c r="A8" s="138" t="s">
        <v>152</v>
      </c>
      <c r="B8" s="123"/>
      <c r="C8" s="123"/>
      <c r="D8" s="123"/>
      <c r="E8" s="123"/>
      <c r="F8" s="123"/>
      <c r="G8" s="123"/>
    </row>
    <row r="9" spans="1:7" s="54" customFormat="1" ht="42" customHeight="1" thickBot="1">
      <c r="A9" s="92" t="s">
        <v>7</v>
      </c>
      <c r="B9" s="93" t="s">
        <v>153</v>
      </c>
      <c r="C9" s="93" t="s">
        <v>154</v>
      </c>
      <c r="D9" s="93" t="s">
        <v>155</v>
      </c>
      <c r="E9" s="93" t="s">
        <v>156</v>
      </c>
      <c r="F9" s="93" t="s">
        <v>157</v>
      </c>
      <c r="G9" s="94" t="s">
        <v>41</v>
      </c>
    </row>
    <row r="10" spans="1:7" ht="24" customHeight="1">
      <c r="A10" s="124" t="s">
        <v>9</v>
      </c>
      <c r="B10" s="98" t="s">
        <v>158</v>
      </c>
      <c r="C10" s="81"/>
      <c r="D10" s="81"/>
      <c r="E10" s="81"/>
      <c r="F10" s="81"/>
      <c r="G10" s="125">
        <f>SUM(C10:F10)</f>
        <v>0</v>
      </c>
    </row>
    <row r="11" spans="1:7" ht="24" customHeight="1">
      <c r="A11" s="126" t="s">
        <v>10</v>
      </c>
      <c r="B11" s="99" t="s">
        <v>159</v>
      </c>
      <c r="C11" s="82"/>
      <c r="D11" s="82"/>
      <c r="E11" s="82"/>
      <c r="F11" s="82"/>
      <c r="G11" s="127">
        <f aca="true" t="shared" si="0" ref="G11:G16">SUM(C11:F11)</f>
        <v>0</v>
      </c>
    </row>
    <row r="12" spans="1:7" ht="24" customHeight="1">
      <c r="A12" s="126" t="s">
        <v>11</v>
      </c>
      <c r="B12" s="99" t="s">
        <v>160</v>
      </c>
      <c r="C12" s="82"/>
      <c r="D12" s="82"/>
      <c r="E12" s="82"/>
      <c r="F12" s="82"/>
      <c r="G12" s="127">
        <f t="shared" si="0"/>
        <v>0</v>
      </c>
    </row>
    <row r="13" spans="1:7" ht="24" customHeight="1">
      <c r="A13" s="126" t="s">
        <v>12</v>
      </c>
      <c r="B13" s="99" t="s">
        <v>161</v>
      </c>
      <c r="C13" s="82"/>
      <c r="D13" s="82"/>
      <c r="E13" s="82"/>
      <c r="F13" s="82"/>
      <c r="G13" s="127">
        <f t="shared" si="0"/>
        <v>0</v>
      </c>
    </row>
    <row r="14" spans="1:7" ht="24" customHeight="1">
      <c r="A14" s="126" t="s">
        <v>13</v>
      </c>
      <c r="B14" s="99" t="s">
        <v>162</v>
      </c>
      <c r="C14" s="82"/>
      <c r="D14" s="82"/>
      <c r="E14" s="82"/>
      <c r="F14" s="82"/>
      <c r="G14" s="127">
        <f t="shared" si="0"/>
        <v>0</v>
      </c>
    </row>
    <row r="15" spans="1:7" ht="24" customHeight="1" thickBot="1">
      <c r="A15" s="128" t="s">
        <v>14</v>
      </c>
      <c r="B15" s="129" t="s">
        <v>163</v>
      </c>
      <c r="C15" s="83"/>
      <c r="D15" s="83"/>
      <c r="E15" s="83"/>
      <c r="F15" s="83"/>
      <c r="G15" s="130">
        <f t="shared" si="0"/>
        <v>0</v>
      </c>
    </row>
    <row r="16" spans="1:7" s="84" customFormat="1" ht="24" customHeight="1" thickBot="1">
      <c r="A16" s="131" t="s">
        <v>15</v>
      </c>
      <c r="B16" s="132" t="s">
        <v>41</v>
      </c>
      <c r="C16" s="133">
        <f>SUM(C10:C15)</f>
        <v>0</v>
      </c>
      <c r="D16" s="133">
        <f>SUM(D10:D15)</f>
        <v>0</v>
      </c>
      <c r="E16" s="133">
        <f>SUM(E10:E15)</f>
        <v>0</v>
      </c>
      <c r="F16" s="133">
        <f>SUM(F10:F15)</f>
        <v>0</v>
      </c>
      <c r="G16" s="134">
        <f t="shared" si="0"/>
        <v>0</v>
      </c>
    </row>
    <row r="17" spans="1:7" s="79" customFormat="1" ht="12.75">
      <c r="A17" s="102"/>
      <c r="B17" s="102"/>
      <c r="C17" s="102"/>
      <c r="D17" s="102"/>
      <c r="E17" s="102"/>
      <c r="F17" s="102"/>
      <c r="G17" s="102"/>
    </row>
    <row r="18" spans="1:7" s="79" customFormat="1" ht="12.75">
      <c r="A18" s="102"/>
      <c r="B18" s="102"/>
      <c r="C18" s="102"/>
      <c r="D18" s="102"/>
      <c r="E18" s="102"/>
      <c r="F18" s="102"/>
      <c r="G18" s="102"/>
    </row>
    <row r="19" spans="1:7" s="79" customFormat="1" ht="12.75">
      <c r="A19" s="102"/>
      <c r="B19" s="102"/>
      <c r="C19" s="102"/>
      <c r="D19" s="102"/>
      <c r="E19" s="102"/>
      <c r="F19" s="102"/>
      <c r="G19" s="102"/>
    </row>
    <row r="20" spans="1:7" s="79" customFormat="1" ht="15.75">
      <c r="A20" s="78" t="str">
        <f>+CONCATENATE("......................, ",LEFT(ÖSSZEFÜGGÉSEK!A6,4),". .......................... hó ..... nap")</f>
        <v>......................, 2015. .......................... hó ..... nap</v>
      </c>
      <c r="B20" s="102"/>
      <c r="C20" s="102"/>
      <c r="D20" s="102"/>
      <c r="E20" s="102"/>
      <c r="F20" s="102"/>
      <c r="G20" s="102"/>
    </row>
    <row r="21" spans="1:7" s="79" customFormat="1" ht="12.75">
      <c r="A21" s="102"/>
      <c r="B21" s="102"/>
      <c r="C21" s="102"/>
      <c r="D21" s="102"/>
      <c r="E21" s="102"/>
      <c r="F21" s="102"/>
      <c r="G21" s="102"/>
    </row>
    <row r="22" spans="1:7" ht="12.75">
      <c r="A22" s="102"/>
      <c r="B22" s="102"/>
      <c r="C22" s="102"/>
      <c r="D22" s="102"/>
      <c r="E22" s="102"/>
      <c r="F22" s="102"/>
      <c r="G22" s="102"/>
    </row>
    <row r="23" spans="1:7" ht="12.75">
      <c r="A23" s="102"/>
      <c r="B23" s="102"/>
      <c r="C23" s="79"/>
      <c r="D23" s="79"/>
      <c r="E23" s="79"/>
      <c r="F23" s="79"/>
      <c r="G23" s="102"/>
    </row>
    <row r="24" spans="1:7" ht="13.5">
      <c r="A24" s="102"/>
      <c r="B24" s="102"/>
      <c r="C24" s="135"/>
      <c r="D24" s="136" t="s">
        <v>164</v>
      </c>
      <c r="E24" s="136"/>
      <c r="F24" s="135"/>
      <c r="G24" s="102"/>
    </row>
    <row r="25" spans="3:6" ht="13.5">
      <c r="C25" s="85"/>
      <c r="D25" s="86"/>
      <c r="E25" s="86"/>
      <c r="F25" s="85"/>
    </row>
    <row r="26" spans="3:6" ht="13.5">
      <c r="C26" s="85"/>
      <c r="D26" s="86"/>
      <c r="E26" s="86"/>
      <c r="F26" s="8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44" sqref="K44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2"/>
  <sheetViews>
    <sheetView tabSelected="1" view="pageLayout" zoomScaleSheetLayoutView="100" workbookViewId="0" topLeftCell="A1">
      <selection activeCell="B70" sqref="B70"/>
    </sheetView>
  </sheetViews>
  <sheetFormatPr defaultColWidth="9.00390625" defaultRowHeight="12.75"/>
  <cols>
    <col min="1" max="1" width="6.625" style="201" customWidth="1"/>
    <col min="2" max="2" width="45.375" style="201" customWidth="1"/>
    <col min="3" max="3" width="10.00390625" style="202" customWidth="1"/>
    <col min="4" max="4" width="10.50390625" style="224" customWidth="1"/>
    <col min="5" max="5" width="10.125" style="224" customWidth="1"/>
    <col min="6" max="6" width="12.625" style="224" customWidth="1"/>
    <col min="7" max="16384" width="9.375" style="224" customWidth="1"/>
  </cols>
  <sheetData>
    <row r="1" spans="1:7" ht="51.75" customHeight="1">
      <c r="A1" s="542" t="s">
        <v>556</v>
      </c>
      <c r="B1" s="542"/>
      <c r="C1" s="542"/>
      <c r="D1" s="542"/>
      <c r="E1" s="542"/>
      <c r="F1" s="542"/>
      <c r="G1" s="542"/>
    </row>
    <row r="2" spans="1:6" ht="15.95" customHeight="1">
      <c r="A2" s="498" t="s">
        <v>6</v>
      </c>
      <c r="B2" s="498"/>
      <c r="C2" s="498"/>
      <c r="D2" s="498"/>
      <c r="E2" s="498"/>
      <c r="F2" s="498"/>
    </row>
    <row r="3" spans="1:6" ht="15.95" customHeight="1" thickBot="1">
      <c r="A3" s="499" t="s">
        <v>109</v>
      </c>
      <c r="B3" s="499"/>
      <c r="C3" s="301"/>
      <c r="F3" s="301" t="s">
        <v>169</v>
      </c>
    </row>
    <row r="4" spans="1:6" ht="12.75" customHeight="1">
      <c r="A4" s="501" t="s">
        <v>58</v>
      </c>
      <c r="B4" s="503" t="s">
        <v>8</v>
      </c>
      <c r="C4" s="493" t="str">
        <f>+CONCATENATE(LEFT(ÖSSZEFÜGGÉSEK!A6,4),". évi")</f>
        <v>2015. évi</v>
      </c>
      <c r="D4" s="494"/>
      <c r="E4" s="495"/>
      <c r="F4" s="496"/>
    </row>
    <row r="5" spans="1:6" ht="36.75" customHeight="1" thickBot="1">
      <c r="A5" s="502"/>
      <c r="B5" s="504"/>
      <c r="C5" s="304" t="s">
        <v>468</v>
      </c>
      <c r="D5" s="302" t="s">
        <v>469</v>
      </c>
      <c r="E5" s="302" t="s">
        <v>469</v>
      </c>
      <c r="F5" s="303" t="str">
        <f>+CONCATENATE(LEFT(ÖSSZEFÜGGÉSEK!A6,4),". IX. 30.",CHAR(10),"teljesítés")</f>
        <v>2015. IX. 30.
teljesítés</v>
      </c>
    </row>
    <row r="6" spans="1:6" s="225" customFormat="1" ht="12" customHeight="1" thickBot="1">
      <c r="A6" s="444" t="s">
        <v>433</v>
      </c>
      <c r="B6" s="445" t="s">
        <v>434</v>
      </c>
      <c r="C6" s="445" t="s">
        <v>435</v>
      </c>
      <c r="D6" s="445" t="s">
        <v>437</v>
      </c>
      <c r="E6" s="446"/>
      <c r="F6" s="447" t="s">
        <v>436</v>
      </c>
    </row>
    <row r="7" spans="1:6" s="226" customFormat="1" ht="12" customHeight="1" thickBot="1">
      <c r="A7" s="448" t="s">
        <v>9</v>
      </c>
      <c r="B7" s="449" t="s">
        <v>190</v>
      </c>
      <c r="C7" s="450">
        <f>+C8+C9+C10+C11+C12+C13</f>
        <v>12737</v>
      </c>
      <c r="D7" s="450">
        <f>+D8+D9+D10+D11+D12+D13</f>
        <v>13937</v>
      </c>
      <c r="E7" s="451">
        <v>13937</v>
      </c>
      <c r="F7" s="452">
        <f>+F8+F9+F10+F11+F12+F13</f>
        <v>10531</v>
      </c>
    </row>
    <row r="8" spans="1:6" s="226" customFormat="1" ht="12" customHeight="1">
      <c r="A8" s="453" t="s">
        <v>70</v>
      </c>
      <c r="B8" s="454" t="s">
        <v>191</v>
      </c>
      <c r="C8" s="455">
        <v>12242</v>
      </c>
      <c r="D8" s="455">
        <v>12242</v>
      </c>
      <c r="E8" s="456">
        <v>12242</v>
      </c>
      <c r="F8" s="457">
        <v>9421</v>
      </c>
    </row>
    <row r="9" spans="1:6" s="226" customFormat="1" ht="12" customHeight="1">
      <c r="A9" s="458" t="s">
        <v>71</v>
      </c>
      <c r="B9" s="459" t="s">
        <v>192</v>
      </c>
      <c r="C9" s="456"/>
      <c r="D9" s="456"/>
      <c r="E9" s="456"/>
      <c r="F9" s="460"/>
    </row>
    <row r="10" spans="1:6" s="226" customFormat="1" ht="12" customHeight="1">
      <c r="A10" s="458" t="s">
        <v>72</v>
      </c>
      <c r="B10" s="459" t="s">
        <v>193</v>
      </c>
      <c r="C10" s="456"/>
      <c r="D10" s="456"/>
      <c r="E10" s="456"/>
      <c r="F10" s="460"/>
    </row>
    <row r="11" spans="1:6" s="226" customFormat="1" ht="12" customHeight="1">
      <c r="A11" s="458" t="s">
        <v>73</v>
      </c>
      <c r="B11" s="459" t="s">
        <v>194</v>
      </c>
      <c r="C11" s="456"/>
      <c r="D11" s="456">
        <v>1200</v>
      </c>
      <c r="E11" s="456">
        <v>1200</v>
      </c>
      <c r="F11" s="460">
        <v>912</v>
      </c>
    </row>
    <row r="12" spans="1:6" s="226" customFormat="1" ht="12" customHeight="1">
      <c r="A12" s="458" t="s">
        <v>105</v>
      </c>
      <c r="B12" s="461" t="s">
        <v>375</v>
      </c>
      <c r="C12" s="456">
        <v>495</v>
      </c>
      <c r="D12" s="456">
        <v>495</v>
      </c>
      <c r="E12" s="456">
        <v>495</v>
      </c>
      <c r="F12" s="460">
        <v>198</v>
      </c>
    </row>
    <row r="13" spans="1:6" s="226" customFormat="1" ht="12" customHeight="1" thickBot="1">
      <c r="A13" s="462" t="s">
        <v>74</v>
      </c>
      <c r="B13" s="463" t="s">
        <v>376</v>
      </c>
      <c r="C13" s="456"/>
      <c r="D13" s="456"/>
      <c r="E13" s="456"/>
      <c r="F13" s="460"/>
    </row>
    <row r="14" spans="1:6" s="226" customFormat="1" ht="26.25" customHeight="1" thickBot="1">
      <c r="A14" s="448" t="s">
        <v>10</v>
      </c>
      <c r="B14" s="464" t="s">
        <v>195</v>
      </c>
      <c r="C14" s="450">
        <f>+C15+C16+C17+C18+C19</f>
        <v>1797</v>
      </c>
      <c r="D14" s="450">
        <f>+D15+D16+D17+D18+D19</f>
        <v>1797</v>
      </c>
      <c r="E14" s="451">
        <v>1797</v>
      </c>
      <c r="F14" s="452">
        <f>+F15+F16+F17+F18+F19</f>
        <v>324</v>
      </c>
    </row>
    <row r="15" spans="1:6" s="226" customFormat="1" ht="12" customHeight="1">
      <c r="A15" s="453" t="s">
        <v>76</v>
      </c>
      <c r="B15" s="454" t="s">
        <v>196</v>
      </c>
      <c r="C15" s="455"/>
      <c r="D15" s="455"/>
      <c r="E15" s="456"/>
      <c r="F15" s="457"/>
    </row>
    <row r="16" spans="1:6" s="226" customFormat="1" ht="12" customHeight="1">
      <c r="A16" s="458" t="s">
        <v>77</v>
      </c>
      <c r="B16" s="459" t="s">
        <v>197</v>
      </c>
      <c r="C16" s="456"/>
      <c r="D16" s="456"/>
      <c r="E16" s="456"/>
      <c r="F16" s="460"/>
    </row>
    <row r="17" spans="1:6" s="226" customFormat="1" ht="12" customHeight="1">
      <c r="A17" s="458" t="s">
        <v>78</v>
      </c>
      <c r="B17" s="459" t="s">
        <v>367</v>
      </c>
      <c r="C17" s="456">
        <v>1797</v>
      </c>
      <c r="D17" s="456">
        <v>1797</v>
      </c>
      <c r="E17" s="456">
        <v>1797</v>
      </c>
      <c r="F17" s="460">
        <v>324</v>
      </c>
    </row>
    <row r="18" spans="1:6" s="226" customFormat="1" ht="12" customHeight="1">
      <c r="A18" s="458" t="s">
        <v>79</v>
      </c>
      <c r="B18" s="459" t="s">
        <v>368</v>
      </c>
      <c r="C18" s="456"/>
      <c r="D18" s="456"/>
      <c r="E18" s="456"/>
      <c r="F18" s="460"/>
    </row>
    <row r="19" spans="1:6" s="226" customFormat="1" ht="12" customHeight="1">
      <c r="A19" s="458" t="s">
        <v>80</v>
      </c>
      <c r="B19" s="459" t="s">
        <v>198</v>
      </c>
      <c r="C19" s="456"/>
      <c r="D19" s="456"/>
      <c r="E19" s="456"/>
      <c r="F19" s="460"/>
    </row>
    <row r="20" spans="1:6" s="226" customFormat="1" ht="12" customHeight="1" thickBot="1">
      <c r="A20" s="462" t="s">
        <v>87</v>
      </c>
      <c r="B20" s="463" t="s">
        <v>199</v>
      </c>
      <c r="C20" s="465"/>
      <c r="D20" s="465"/>
      <c r="E20" s="456"/>
      <c r="F20" s="466"/>
    </row>
    <row r="21" spans="1:6" s="226" customFormat="1" ht="24.75" customHeight="1" thickBot="1">
      <c r="A21" s="448" t="s">
        <v>11</v>
      </c>
      <c r="B21" s="449" t="s">
        <v>200</v>
      </c>
      <c r="C21" s="450">
        <f>+C22+C23+C24+C25+C26</f>
        <v>0</v>
      </c>
      <c r="D21" s="450">
        <f>+D22+D23+D24+D25+D26</f>
        <v>0</v>
      </c>
      <c r="E21" s="451"/>
      <c r="F21" s="452">
        <f>+F22+F23+F24+F25+F26</f>
        <v>0</v>
      </c>
    </row>
    <row r="22" spans="1:6" s="226" customFormat="1" ht="12" customHeight="1">
      <c r="A22" s="453" t="s">
        <v>59</v>
      </c>
      <c r="B22" s="454" t="s">
        <v>201</v>
      </c>
      <c r="C22" s="455"/>
      <c r="D22" s="455"/>
      <c r="E22" s="456"/>
      <c r="F22" s="457"/>
    </row>
    <row r="23" spans="1:6" s="226" customFormat="1" ht="12" customHeight="1">
      <c r="A23" s="458" t="s">
        <v>60</v>
      </c>
      <c r="B23" s="459" t="s">
        <v>202</v>
      </c>
      <c r="C23" s="456"/>
      <c r="D23" s="456"/>
      <c r="E23" s="456"/>
      <c r="F23" s="460"/>
    </row>
    <row r="24" spans="1:6" s="226" customFormat="1" ht="12" customHeight="1">
      <c r="A24" s="458" t="s">
        <v>61</v>
      </c>
      <c r="B24" s="459" t="s">
        <v>369</v>
      </c>
      <c r="C24" s="456"/>
      <c r="D24" s="456"/>
      <c r="E24" s="456"/>
      <c r="F24" s="460"/>
    </row>
    <row r="25" spans="1:6" s="226" customFormat="1" ht="12" customHeight="1">
      <c r="A25" s="458" t="s">
        <v>62</v>
      </c>
      <c r="B25" s="459" t="s">
        <v>370</v>
      </c>
      <c r="C25" s="456"/>
      <c r="D25" s="456"/>
      <c r="E25" s="456"/>
      <c r="F25" s="460"/>
    </row>
    <row r="26" spans="1:6" s="226" customFormat="1" ht="12" customHeight="1">
      <c r="A26" s="458" t="s">
        <v>119</v>
      </c>
      <c r="B26" s="459" t="s">
        <v>203</v>
      </c>
      <c r="C26" s="456"/>
      <c r="D26" s="456"/>
      <c r="E26" s="456"/>
      <c r="F26" s="460"/>
    </row>
    <row r="27" spans="1:6" s="226" customFormat="1" ht="12" customHeight="1" thickBot="1">
      <c r="A27" s="462" t="s">
        <v>120</v>
      </c>
      <c r="B27" s="467" t="s">
        <v>204</v>
      </c>
      <c r="C27" s="465"/>
      <c r="D27" s="465"/>
      <c r="E27" s="456"/>
      <c r="F27" s="466"/>
    </row>
    <row r="28" spans="1:6" s="226" customFormat="1" ht="25.5" customHeight="1" thickBot="1">
      <c r="A28" s="448" t="s">
        <v>121</v>
      </c>
      <c r="B28" s="449" t="s">
        <v>205</v>
      </c>
      <c r="C28" s="468">
        <f>+C29+C33+C34+C35</f>
        <v>2745</v>
      </c>
      <c r="D28" s="468">
        <f>+D29+D33+D34+D35</f>
        <v>2745</v>
      </c>
      <c r="E28" s="469">
        <v>2745</v>
      </c>
      <c r="F28" s="470">
        <f>+F29+F33+F34+F35</f>
        <v>1471</v>
      </c>
    </row>
    <row r="29" spans="1:6" s="226" customFormat="1" ht="12" customHeight="1">
      <c r="A29" s="453" t="s">
        <v>206</v>
      </c>
      <c r="B29" s="454" t="s">
        <v>382</v>
      </c>
      <c r="C29" s="471">
        <f>+C30+C31+C32</f>
        <v>2345</v>
      </c>
      <c r="D29" s="471">
        <f>+D30+D31+D32</f>
        <v>2345</v>
      </c>
      <c r="E29" s="472">
        <v>2345</v>
      </c>
      <c r="F29" s="473">
        <v>1226</v>
      </c>
    </row>
    <row r="30" spans="1:6" s="226" customFormat="1" ht="12" customHeight="1">
      <c r="A30" s="458" t="s">
        <v>207</v>
      </c>
      <c r="B30" s="459" t="s">
        <v>212</v>
      </c>
      <c r="C30" s="456">
        <v>1000</v>
      </c>
      <c r="D30" s="456">
        <v>1000</v>
      </c>
      <c r="E30" s="456">
        <v>1000</v>
      </c>
      <c r="F30" s="460">
        <v>574</v>
      </c>
    </row>
    <row r="31" spans="1:6" s="226" customFormat="1" ht="12" customHeight="1">
      <c r="A31" s="458" t="s">
        <v>208</v>
      </c>
      <c r="B31" s="459" t="s">
        <v>213</v>
      </c>
      <c r="C31" s="456">
        <v>1345</v>
      </c>
      <c r="D31" s="456">
        <v>1345</v>
      </c>
      <c r="E31" s="456">
        <v>1345</v>
      </c>
      <c r="F31" s="460">
        <v>652</v>
      </c>
    </row>
    <row r="32" spans="1:6" s="226" customFormat="1" ht="12" customHeight="1">
      <c r="A32" s="458" t="s">
        <v>380</v>
      </c>
      <c r="B32" s="474" t="s">
        <v>381</v>
      </c>
      <c r="C32" s="456"/>
      <c r="D32" s="456"/>
      <c r="E32" s="456"/>
      <c r="F32" s="460"/>
    </row>
    <row r="33" spans="1:6" s="226" customFormat="1" ht="12" customHeight="1">
      <c r="A33" s="458" t="s">
        <v>209</v>
      </c>
      <c r="B33" s="459" t="s">
        <v>214</v>
      </c>
      <c r="C33" s="456">
        <v>400</v>
      </c>
      <c r="D33" s="456">
        <v>400</v>
      </c>
      <c r="E33" s="456">
        <v>400</v>
      </c>
      <c r="F33" s="460">
        <v>245</v>
      </c>
    </row>
    <row r="34" spans="1:6" s="226" customFormat="1" ht="12" customHeight="1">
      <c r="A34" s="458" t="s">
        <v>210</v>
      </c>
      <c r="B34" s="459" t="s">
        <v>215</v>
      </c>
      <c r="C34" s="456"/>
      <c r="D34" s="456"/>
      <c r="E34" s="456"/>
      <c r="F34" s="460"/>
    </row>
    <row r="35" spans="1:6" s="226" customFormat="1" ht="12" customHeight="1" thickBot="1">
      <c r="A35" s="462" t="s">
        <v>211</v>
      </c>
      <c r="B35" s="467" t="s">
        <v>216</v>
      </c>
      <c r="C35" s="465"/>
      <c r="D35" s="465"/>
      <c r="E35" s="456"/>
      <c r="F35" s="466"/>
    </row>
    <row r="36" spans="1:6" s="226" customFormat="1" ht="12" customHeight="1" thickBot="1">
      <c r="A36" s="448" t="s">
        <v>13</v>
      </c>
      <c r="B36" s="449" t="s">
        <v>377</v>
      </c>
      <c r="C36" s="450">
        <f>SUM(C37:C47)</f>
        <v>535</v>
      </c>
      <c r="D36" s="450">
        <f>SUM(D37:D47)</f>
        <v>535</v>
      </c>
      <c r="E36" s="451">
        <v>535</v>
      </c>
      <c r="F36" s="452">
        <v>33</v>
      </c>
    </row>
    <row r="37" spans="1:6" s="226" customFormat="1" ht="12" customHeight="1">
      <c r="A37" s="453" t="s">
        <v>63</v>
      </c>
      <c r="B37" s="454" t="s">
        <v>219</v>
      </c>
      <c r="C37" s="455"/>
      <c r="D37" s="455"/>
      <c r="E37" s="456"/>
      <c r="F37" s="457"/>
    </row>
    <row r="38" spans="1:6" s="226" customFormat="1" ht="12" customHeight="1">
      <c r="A38" s="458" t="s">
        <v>64</v>
      </c>
      <c r="B38" s="459" t="s">
        <v>220</v>
      </c>
      <c r="C38" s="456">
        <v>30</v>
      </c>
      <c r="D38" s="456">
        <v>30</v>
      </c>
      <c r="E38" s="456">
        <v>30</v>
      </c>
      <c r="F38" s="460">
        <v>8</v>
      </c>
    </row>
    <row r="39" spans="1:6" s="226" customFormat="1" ht="12" customHeight="1">
      <c r="A39" s="458" t="s">
        <v>65</v>
      </c>
      <c r="B39" s="459" t="s">
        <v>221</v>
      </c>
      <c r="C39" s="456">
        <v>40</v>
      </c>
      <c r="D39" s="456">
        <v>40</v>
      </c>
      <c r="E39" s="456">
        <v>40</v>
      </c>
      <c r="F39" s="460">
        <v>10</v>
      </c>
    </row>
    <row r="40" spans="1:6" s="226" customFormat="1" ht="12" customHeight="1">
      <c r="A40" s="458" t="s">
        <v>123</v>
      </c>
      <c r="B40" s="459" t="s">
        <v>222</v>
      </c>
      <c r="C40" s="456">
        <v>425</v>
      </c>
      <c r="D40" s="456">
        <v>425</v>
      </c>
      <c r="E40" s="456">
        <v>425</v>
      </c>
      <c r="F40" s="460">
        <v>15</v>
      </c>
    </row>
    <row r="41" spans="1:6" s="226" customFormat="1" ht="12" customHeight="1">
      <c r="A41" s="458" t="s">
        <v>124</v>
      </c>
      <c r="B41" s="459" t="s">
        <v>223</v>
      </c>
      <c r="C41" s="456"/>
      <c r="D41" s="456"/>
      <c r="E41" s="456"/>
      <c r="F41" s="460"/>
    </row>
    <row r="42" spans="1:6" s="226" customFormat="1" ht="12" customHeight="1">
      <c r="A42" s="458" t="s">
        <v>125</v>
      </c>
      <c r="B42" s="459" t="s">
        <v>224</v>
      </c>
      <c r="C42" s="456"/>
      <c r="D42" s="456"/>
      <c r="E42" s="456"/>
      <c r="F42" s="460"/>
    </row>
    <row r="43" spans="1:6" s="226" customFormat="1" ht="12" customHeight="1">
      <c r="A43" s="458" t="s">
        <v>126</v>
      </c>
      <c r="B43" s="459" t="s">
        <v>225</v>
      </c>
      <c r="C43" s="456"/>
      <c r="D43" s="456"/>
      <c r="E43" s="456"/>
      <c r="F43" s="460"/>
    </row>
    <row r="44" spans="1:6" s="226" customFormat="1" ht="12" customHeight="1">
      <c r="A44" s="458" t="s">
        <v>127</v>
      </c>
      <c r="B44" s="459" t="s">
        <v>226</v>
      </c>
      <c r="C44" s="456">
        <v>40</v>
      </c>
      <c r="D44" s="456">
        <v>40</v>
      </c>
      <c r="E44" s="456">
        <v>40</v>
      </c>
      <c r="F44" s="460"/>
    </row>
    <row r="45" spans="1:6" s="226" customFormat="1" ht="12" customHeight="1">
      <c r="A45" s="458" t="s">
        <v>217</v>
      </c>
      <c r="B45" s="459" t="s">
        <v>227</v>
      </c>
      <c r="C45" s="475"/>
      <c r="D45" s="475"/>
      <c r="E45" s="475"/>
      <c r="F45" s="476"/>
    </row>
    <row r="46" spans="1:6" s="226" customFormat="1" ht="12" customHeight="1">
      <c r="A46" s="462" t="s">
        <v>218</v>
      </c>
      <c r="B46" s="467" t="s">
        <v>379</v>
      </c>
      <c r="C46" s="477"/>
      <c r="D46" s="477"/>
      <c r="E46" s="475"/>
      <c r="F46" s="478"/>
    </row>
    <row r="47" spans="1:6" s="226" customFormat="1" ht="12" customHeight="1" thickBot="1">
      <c r="A47" s="462" t="s">
        <v>378</v>
      </c>
      <c r="B47" s="463" t="s">
        <v>228</v>
      </c>
      <c r="C47" s="477"/>
      <c r="D47" s="477"/>
      <c r="E47" s="475"/>
      <c r="F47" s="478"/>
    </row>
    <row r="48" spans="1:6" s="226" customFormat="1" ht="12" customHeight="1" thickBot="1">
      <c r="A48" s="448" t="s">
        <v>14</v>
      </c>
      <c r="B48" s="449" t="s">
        <v>229</v>
      </c>
      <c r="C48" s="450">
        <f>SUM(C49:C53)</f>
        <v>0</v>
      </c>
      <c r="D48" s="450">
        <f>SUM(D49:D53)</f>
        <v>0</v>
      </c>
      <c r="E48" s="451"/>
      <c r="F48" s="452">
        <f>SUM(F49:F53)</f>
        <v>0</v>
      </c>
    </row>
    <row r="49" spans="1:6" s="226" customFormat="1" ht="12" customHeight="1">
      <c r="A49" s="453" t="s">
        <v>66</v>
      </c>
      <c r="B49" s="454" t="s">
        <v>233</v>
      </c>
      <c r="C49" s="479"/>
      <c r="D49" s="479"/>
      <c r="E49" s="475"/>
      <c r="F49" s="480"/>
    </row>
    <row r="50" spans="1:6" s="226" customFormat="1" ht="12" customHeight="1">
      <c r="A50" s="458" t="s">
        <v>67</v>
      </c>
      <c r="B50" s="459" t="s">
        <v>234</v>
      </c>
      <c r="C50" s="475"/>
      <c r="D50" s="475"/>
      <c r="E50" s="475"/>
      <c r="F50" s="476"/>
    </row>
    <row r="51" spans="1:6" s="226" customFormat="1" ht="12" customHeight="1">
      <c r="A51" s="458" t="s">
        <v>230</v>
      </c>
      <c r="B51" s="459" t="s">
        <v>235</v>
      </c>
      <c r="C51" s="475"/>
      <c r="D51" s="475"/>
      <c r="E51" s="475"/>
      <c r="F51" s="476"/>
    </row>
    <row r="52" spans="1:6" s="226" customFormat="1" ht="12" customHeight="1">
      <c r="A52" s="458" t="s">
        <v>231</v>
      </c>
      <c r="B52" s="459" t="s">
        <v>236</v>
      </c>
      <c r="C52" s="475"/>
      <c r="D52" s="475"/>
      <c r="E52" s="475"/>
      <c r="F52" s="476"/>
    </row>
    <row r="53" spans="1:6" s="226" customFormat="1" ht="12" customHeight="1" thickBot="1">
      <c r="A53" s="462" t="s">
        <v>232</v>
      </c>
      <c r="B53" s="463" t="s">
        <v>237</v>
      </c>
      <c r="C53" s="477"/>
      <c r="D53" s="477"/>
      <c r="E53" s="475"/>
      <c r="F53" s="478"/>
    </row>
    <row r="54" spans="1:6" s="226" customFormat="1" ht="12" customHeight="1" thickBot="1">
      <c r="A54" s="448" t="s">
        <v>128</v>
      </c>
      <c r="B54" s="449" t="s">
        <v>238</v>
      </c>
      <c r="C54" s="450">
        <f>SUM(C55:C57)</f>
        <v>0</v>
      </c>
      <c r="D54" s="450">
        <f>SUM(D55:D57)</f>
        <v>0</v>
      </c>
      <c r="E54" s="451"/>
      <c r="F54" s="452">
        <f>SUM(F55:F57)</f>
        <v>0</v>
      </c>
    </row>
    <row r="55" spans="1:6" s="226" customFormat="1" ht="12" customHeight="1">
      <c r="A55" s="453" t="s">
        <v>68</v>
      </c>
      <c r="B55" s="454" t="s">
        <v>239</v>
      </c>
      <c r="C55" s="455"/>
      <c r="D55" s="455"/>
      <c r="E55" s="456"/>
      <c r="F55" s="457"/>
    </row>
    <row r="56" spans="1:6" s="226" customFormat="1" ht="12" customHeight="1">
      <c r="A56" s="458" t="s">
        <v>69</v>
      </c>
      <c r="B56" s="459" t="s">
        <v>371</v>
      </c>
      <c r="C56" s="456"/>
      <c r="D56" s="456"/>
      <c r="E56" s="456"/>
      <c r="F56" s="460"/>
    </row>
    <row r="57" spans="1:6" s="226" customFormat="1" ht="12" customHeight="1">
      <c r="A57" s="458" t="s">
        <v>242</v>
      </c>
      <c r="B57" s="459" t="s">
        <v>240</v>
      </c>
      <c r="C57" s="456"/>
      <c r="D57" s="456"/>
      <c r="E57" s="456"/>
      <c r="F57" s="460"/>
    </row>
    <row r="58" spans="1:6" s="226" customFormat="1" ht="12" customHeight="1" thickBot="1">
      <c r="A58" s="462" t="s">
        <v>243</v>
      </c>
      <c r="B58" s="463" t="s">
        <v>241</v>
      </c>
      <c r="C58" s="465"/>
      <c r="D58" s="465"/>
      <c r="E58" s="456"/>
      <c r="F58" s="466"/>
    </row>
    <row r="59" spans="1:6" s="226" customFormat="1" ht="12" customHeight="1" thickBot="1">
      <c r="A59" s="448" t="s">
        <v>16</v>
      </c>
      <c r="B59" s="464" t="s">
        <v>244</v>
      </c>
      <c r="C59" s="450">
        <f>SUM(C60:C62)</f>
        <v>0</v>
      </c>
      <c r="D59" s="450">
        <f>SUM(D60:D62)</f>
        <v>0</v>
      </c>
      <c r="E59" s="451"/>
      <c r="F59" s="452">
        <f>SUM(F60:F62)</f>
        <v>0</v>
      </c>
    </row>
    <row r="60" spans="1:6" s="226" customFormat="1" ht="12" customHeight="1">
      <c r="A60" s="453" t="s">
        <v>129</v>
      </c>
      <c r="B60" s="454" t="s">
        <v>246</v>
      </c>
      <c r="C60" s="475"/>
      <c r="D60" s="475"/>
      <c r="E60" s="475"/>
      <c r="F60" s="476"/>
    </row>
    <row r="61" spans="1:6" s="226" customFormat="1" ht="12" customHeight="1">
      <c r="A61" s="458" t="s">
        <v>130</v>
      </c>
      <c r="B61" s="459" t="s">
        <v>372</v>
      </c>
      <c r="C61" s="475"/>
      <c r="D61" s="475"/>
      <c r="E61" s="475"/>
      <c r="F61" s="476"/>
    </row>
    <row r="62" spans="1:6" s="226" customFormat="1" ht="12" customHeight="1">
      <c r="A62" s="458" t="s">
        <v>170</v>
      </c>
      <c r="B62" s="459" t="s">
        <v>247</v>
      </c>
      <c r="C62" s="475"/>
      <c r="D62" s="475"/>
      <c r="E62" s="475"/>
      <c r="F62" s="476"/>
    </row>
    <row r="63" spans="1:6" s="226" customFormat="1" ht="12" customHeight="1" thickBot="1">
      <c r="A63" s="462" t="s">
        <v>245</v>
      </c>
      <c r="B63" s="463" t="s">
        <v>248</v>
      </c>
      <c r="C63" s="475"/>
      <c r="D63" s="475"/>
      <c r="E63" s="475"/>
      <c r="F63" s="476"/>
    </row>
    <row r="64" spans="1:6" s="226" customFormat="1" ht="24" customHeight="1" thickBot="1">
      <c r="A64" s="481" t="s">
        <v>422</v>
      </c>
      <c r="B64" s="449" t="s">
        <v>249</v>
      </c>
      <c r="C64" s="468">
        <f>+C7+C14+C21+C28+C36+C48+C54+C59</f>
        <v>17814</v>
      </c>
      <c r="D64" s="468">
        <f>+D7+D14+D21+D28+D36+D48+D54+D59</f>
        <v>19014</v>
      </c>
      <c r="E64" s="469">
        <v>19014</v>
      </c>
      <c r="F64" s="470">
        <f>+F7+F14+F21+F28+F36+F48+F54+F59</f>
        <v>12359</v>
      </c>
    </row>
    <row r="65" spans="1:6" s="226" customFormat="1" ht="24" customHeight="1" thickBot="1">
      <c r="A65" s="482" t="s">
        <v>250</v>
      </c>
      <c r="B65" s="464" t="s">
        <v>251</v>
      </c>
      <c r="C65" s="450">
        <f>SUM(C66:C68)</f>
        <v>0</v>
      </c>
      <c r="D65" s="450">
        <f>SUM(D66:D68)</f>
        <v>0</v>
      </c>
      <c r="E65" s="451"/>
      <c r="F65" s="452">
        <f>SUM(F66:F68)</f>
        <v>0</v>
      </c>
    </row>
    <row r="66" spans="1:6" s="226" customFormat="1" ht="12" customHeight="1">
      <c r="A66" s="453" t="s">
        <v>282</v>
      </c>
      <c r="B66" s="454" t="s">
        <v>252</v>
      </c>
      <c r="C66" s="475"/>
      <c r="D66" s="475"/>
      <c r="E66" s="475"/>
      <c r="F66" s="476"/>
    </row>
    <row r="67" spans="1:6" s="226" customFormat="1" ht="12" customHeight="1">
      <c r="A67" s="458" t="s">
        <v>291</v>
      </c>
      <c r="B67" s="459" t="s">
        <v>253</v>
      </c>
      <c r="C67" s="475"/>
      <c r="D67" s="475"/>
      <c r="E67" s="475"/>
      <c r="F67" s="476"/>
    </row>
    <row r="68" spans="1:6" s="226" customFormat="1" ht="12" customHeight="1" thickBot="1">
      <c r="A68" s="462" t="s">
        <v>292</v>
      </c>
      <c r="B68" s="483" t="s">
        <v>407</v>
      </c>
      <c r="C68" s="475"/>
      <c r="D68" s="475"/>
      <c r="E68" s="475"/>
      <c r="F68" s="476"/>
    </row>
    <row r="69" spans="1:6" s="226" customFormat="1" ht="12" customHeight="1" thickBot="1">
      <c r="A69" s="482" t="s">
        <v>255</v>
      </c>
      <c r="B69" s="464" t="s">
        <v>256</v>
      </c>
      <c r="C69" s="450">
        <f>SUM(C70:C73)</f>
        <v>0</v>
      </c>
      <c r="D69" s="450">
        <f>SUM(D70:D73)</f>
        <v>0</v>
      </c>
      <c r="E69" s="451"/>
      <c r="F69" s="452">
        <f>SUM(F70:F73)</f>
        <v>0</v>
      </c>
    </row>
    <row r="70" spans="1:6" s="226" customFormat="1" ht="12" customHeight="1">
      <c r="A70" s="453" t="s">
        <v>106</v>
      </c>
      <c r="B70" s="454" t="s">
        <v>257</v>
      </c>
      <c r="C70" s="475"/>
      <c r="D70" s="475"/>
      <c r="E70" s="475"/>
      <c r="F70" s="476"/>
    </row>
    <row r="71" spans="1:6" s="226" customFormat="1" ht="12" customHeight="1">
      <c r="A71" s="458" t="s">
        <v>107</v>
      </c>
      <c r="B71" s="459" t="s">
        <v>258</v>
      </c>
      <c r="C71" s="475"/>
      <c r="D71" s="475"/>
      <c r="E71" s="475"/>
      <c r="F71" s="476"/>
    </row>
    <row r="72" spans="1:6" s="226" customFormat="1" ht="12" customHeight="1">
      <c r="A72" s="458" t="s">
        <v>283</v>
      </c>
      <c r="B72" s="459" t="s">
        <v>259</v>
      </c>
      <c r="C72" s="475"/>
      <c r="D72" s="475"/>
      <c r="E72" s="475"/>
      <c r="F72" s="476"/>
    </row>
    <row r="73" spans="1:6" s="226" customFormat="1" ht="12" customHeight="1" thickBot="1">
      <c r="A73" s="462" t="s">
        <v>284</v>
      </c>
      <c r="B73" s="463" t="s">
        <v>260</v>
      </c>
      <c r="C73" s="475"/>
      <c r="D73" s="475"/>
      <c r="E73" s="475"/>
      <c r="F73" s="476"/>
    </row>
    <row r="74" spans="1:6" s="226" customFormat="1" ht="12" customHeight="1" thickBot="1">
      <c r="A74" s="482" t="s">
        <v>261</v>
      </c>
      <c r="B74" s="464" t="s">
        <v>262</v>
      </c>
      <c r="C74" s="450">
        <f>SUM(C75:C76)</f>
        <v>5500</v>
      </c>
      <c r="D74" s="450">
        <f>SUM(D75:D76)</f>
        <v>7527</v>
      </c>
      <c r="E74" s="451">
        <v>7527</v>
      </c>
      <c r="F74" s="452">
        <f>SUM(F75:F76)</f>
        <v>0</v>
      </c>
    </row>
    <row r="75" spans="1:6" s="226" customFormat="1" ht="12" customHeight="1">
      <c r="A75" s="453" t="s">
        <v>285</v>
      </c>
      <c r="B75" s="454" t="s">
        <v>263</v>
      </c>
      <c r="C75" s="475">
        <v>5500</v>
      </c>
      <c r="D75" s="475">
        <v>7527</v>
      </c>
      <c r="E75" s="475">
        <v>7527</v>
      </c>
      <c r="F75" s="476"/>
    </row>
    <row r="76" spans="1:6" s="226" customFormat="1" ht="12" customHeight="1" thickBot="1">
      <c r="A76" s="462" t="s">
        <v>286</v>
      </c>
      <c r="B76" s="463" t="s">
        <v>264</v>
      </c>
      <c r="C76" s="475"/>
      <c r="D76" s="475"/>
      <c r="E76" s="475"/>
      <c r="F76" s="476"/>
    </row>
    <row r="77" spans="1:6" s="226" customFormat="1" ht="12" customHeight="1" thickBot="1">
      <c r="A77" s="482" t="s">
        <v>265</v>
      </c>
      <c r="B77" s="464" t="s">
        <v>266</v>
      </c>
      <c r="C77" s="450">
        <f>SUM(C78:C80)</f>
        <v>0</v>
      </c>
      <c r="D77" s="450">
        <f>SUM(D78:D80)</f>
        <v>0</v>
      </c>
      <c r="E77" s="451"/>
      <c r="F77" s="452">
        <f>SUM(F78:F80)</f>
        <v>127</v>
      </c>
    </row>
    <row r="78" spans="1:6" s="226" customFormat="1" ht="12" customHeight="1">
      <c r="A78" s="453" t="s">
        <v>287</v>
      </c>
      <c r="B78" s="454" t="s">
        <v>267</v>
      </c>
      <c r="C78" s="475"/>
      <c r="D78" s="475"/>
      <c r="E78" s="475"/>
      <c r="F78" s="476">
        <v>127</v>
      </c>
    </row>
    <row r="79" spans="1:6" s="226" customFormat="1" ht="12" customHeight="1">
      <c r="A79" s="458" t="s">
        <v>288</v>
      </c>
      <c r="B79" s="459" t="s">
        <v>268</v>
      </c>
      <c r="C79" s="475"/>
      <c r="D79" s="475"/>
      <c r="E79" s="475"/>
      <c r="F79" s="476"/>
    </row>
    <row r="80" spans="1:6" s="226" customFormat="1" ht="12" customHeight="1" thickBot="1">
      <c r="A80" s="462" t="s">
        <v>289</v>
      </c>
      <c r="B80" s="463" t="s">
        <v>269</v>
      </c>
      <c r="C80" s="475"/>
      <c r="D80" s="475"/>
      <c r="E80" s="475"/>
      <c r="F80" s="476"/>
    </row>
    <row r="81" spans="1:6" s="226" customFormat="1" ht="12" customHeight="1" thickBot="1">
      <c r="A81" s="482" t="s">
        <v>270</v>
      </c>
      <c r="B81" s="464" t="s">
        <v>290</v>
      </c>
      <c r="C81" s="450">
        <f>SUM(C82:C85)</f>
        <v>0</v>
      </c>
      <c r="D81" s="450">
        <f>SUM(D82:D85)</f>
        <v>0</v>
      </c>
      <c r="E81" s="451"/>
      <c r="F81" s="452">
        <f>SUM(F82:F85)</f>
        <v>0</v>
      </c>
    </row>
    <row r="82" spans="1:6" s="226" customFormat="1" ht="12" customHeight="1">
      <c r="A82" s="484" t="s">
        <v>271</v>
      </c>
      <c r="B82" s="454" t="s">
        <v>272</v>
      </c>
      <c r="C82" s="475"/>
      <c r="D82" s="475"/>
      <c r="E82" s="475"/>
      <c r="F82" s="476"/>
    </row>
    <row r="83" spans="1:6" s="226" customFormat="1" ht="12" customHeight="1">
      <c r="A83" s="485" t="s">
        <v>273</v>
      </c>
      <c r="B83" s="459" t="s">
        <v>274</v>
      </c>
      <c r="C83" s="475"/>
      <c r="D83" s="475"/>
      <c r="E83" s="475"/>
      <c r="F83" s="476"/>
    </row>
    <row r="84" spans="1:6" s="226" customFormat="1" ht="12" customHeight="1">
      <c r="A84" s="485" t="s">
        <v>275</v>
      </c>
      <c r="B84" s="459" t="s">
        <v>276</v>
      </c>
      <c r="C84" s="475"/>
      <c r="D84" s="475"/>
      <c r="E84" s="475"/>
      <c r="F84" s="476"/>
    </row>
    <row r="85" spans="1:6" s="226" customFormat="1" ht="12" customHeight="1" thickBot="1">
      <c r="A85" s="486" t="s">
        <v>277</v>
      </c>
      <c r="B85" s="463" t="s">
        <v>278</v>
      </c>
      <c r="C85" s="475"/>
      <c r="D85" s="475"/>
      <c r="E85" s="475"/>
      <c r="F85" s="476"/>
    </row>
    <row r="86" spans="1:6" s="226" customFormat="1" ht="12" customHeight="1" thickBot="1">
      <c r="A86" s="482" t="s">
        <v>279</v>
      </c>
      <c r="B86" s="464" t="s">
        <v>421</v>
      </c>
      <c r="C86" s="487"/>
      <c r="D86" s="487"/>
      <c r="E86" s="488"/>
      <c r="F86" s="489"/>
    </row>
    <row r="87" spans="1:6" s="226" customFormat="1" ht="22.5" customHeight="1" thickBot="1">
      <c r="A87" s="482" t="s">
        <v>281</v>
      </c>
      <c r="B87" s="464" t="s">
        <v>280</v>
      </c>
      <c r="C87" s="487"/>
      <c r="D87" s="487"/>
      <c r="E87" s="488"/>
      <c r="F87" s="489"/>
    </row>
    <row r="88" spans="1:6" s="226" customFormat="1" ht="15.75" customHeight="1" thickBot="1">
      <c r="A88" s="482" t="s">
        <v>293</v>
      </c>
      <c r="B88" s="490" t="s">
        <v>424</v>
      </c>
      <c r="C88" s="468">
        <f>+C65+C69+C74+C77+C81+C87+C86</f>
        <v>5500</v>
      </c>
      <c r="D88" s="468">
        <f>+D65+D69+D74+D77+D81+D87+D86</f>
        <v>7527</v>
      </c>
      <c r="E88" s="469">
        <v>7527</v>
      </c>
      <c r="F88" s="470">
        <f>+F65+F69+F74+F77+F81+F87+F86</f>
        <v>127</v>
      </c>
    </row>
    <row r="89" spans="1:6" s="226" customFormat="1" ht="25.5" customHeight="1" thickBot="1">
      <c r="A89" s="491" t="s">
        <v>423</v>
      </c>
      <c r="B89" s="492" t="s">
        <v>425</v>
      </c>
      <c r="C89" s="468">
        <f>+C64+C88</f>
        <v>23314</v>
      </c>
      <c r="D89" s="468">
        <f>+D64+D88</f>
        <v>26541</v>
      </c>
      <c r="E89" s="469">
        <v>26541</v>
      </c>
      <c r="F89" s="470">
        <f>+F64+F88</f>
        <v>12486</v>
      </c>
    </row>
    <row r="90" spans="1:3" s="226" customFormat="1" ht="26.25" customHeight="1">
      <c r="A90" s="3"/>
      <c r="B90" s="4"/>
      <c r="C90" s="150"/>
    </row>
    <row r="91" spans="1:6" ht="16.5" customHeight="1">
      <c r="A91" s="498" t="s">
        <v>37</v>
      </c>
      <c r="B91" s="498"/>
      <c r="C91" s="498"/>
      <c r="D91" s="498"/>
      <c r="E91" s="498"/>
      <c r="F91" s="498"/>
    </row>
    <row r="92" spans="1:6" s="236" customFormat="1" ht="16.5" customHeight="1" thickBot="1">
      <c r="A92" s="500" t="s">
        <v>110</v>
      </c>
      <c r="B92" s="500"/>
      <c r="C92" s="69"/>
      <c r="F92" s="69" t="s">
        <v>169</v>
      </c>
    </row>
    <row r="93" spans="1:6" ht="12.75">
      <c r="A93" s="501" t="s">
        <v>58</v>
      </c>
      <c r="B93" s="503" t="s">
        <v>470</v>
      </c>
      <c r="C93" s="493" t="str">
        <f>+CONCATENATE(LEFT(ÖSSZEFÜGGÉSEK!A6,4),". évi")</f>
        <v>2015. évi</v>
      </c>
      <c r="D93" s="494"/>
      <c r="E93" s="495"/>
      <c r="F93" s="496"/>
    </row>
    <row r="94" spans="1:6" ht="42.75" thickBot="1">
      <c r="A94" s="502"/>
      <c r="B94" s="504"/>
      <c r="C94" s="304" t="s">
        <v>468</v>
      </c>
      <c r="D94" s="302" t="s">
        <v>469</v>
      </c>
      <c r="E94" s="543" t="s">
        <v>469</v>
      </c>
      <c r="F94" s="303" t="str">
        <f>+CONCATENATE(LEFT(ÖSSZEFÜGGÉSEK!A6,4),". IX. 30.",CHAR(10),"teljesítés")</f>
        <v>2015. IX. 30.
teljesítés</v>
      </c>
    </row>
    <row r="95" spans="1:6" s="225" customFormat="1" ht="12" customHeight="1" thickBot="1">
      <c r="A95" s="25" t="s">
        <v>433</v>
      </c>
      <c r="B95" s="26" t="s">
        <v>434</v>
      </c>
      <c r="C95" s="26" t="s">
        <v>435</v>
      </c>
      <c r="D95" s="26" t="s">
        <v>437</v>
      </c>
      <c r="E95" s="315"/>
      <c r="F95" s="315" t="s">
        <v>436</v>
      </c>
    </row>
    <row r="96" spans="1:6" ht="23.25" customHeight="1" thickBot="1">
      <c r="A96" s="20" t="s">
        <v>9</v>
      </c>
      <c r="B96" s="24" t="s">
        <v>383</v>
      </c>
      <c r="C96" s="212">
        <f>C97+C98+C99+C100+C101+C114</f>
        <v>22743</v>
      </c>
      <c r="D96" s="212">
        <f>D97+D98+D99+D100+D101+D114</f>
        <v>24555</v>
      </c>
      <c r="E96" s="434">
        <v>24555</v>
      </c>
      <c r="F96" s="288">
        <f>F97+F98+F99+F100+F101+F114</f>
        <v>7160</v>
      </c>
    </row>
    <row r="97" spans="1:6" ht="12" customHeight="1">
      <c r="A97" s="15" t="s">
        <v>70</v>
      </c>
      <c r="B97" s="8" t="s">
        <v>38</v>
      </c>
      <c r="C97" s="295">
        <v>5617</v>
      </c>
      <c r="D97" s="295">
        <v>5617</v>
      </c>
      <c r="E97" s="435">
        <v>5617</v>
      </c>
      <c r="F97" s="289">
        <v>3133</v>
      </c>
    </row>
    <row r="98" spans="1:6" ht="28.5" customHeight="1">
      <c r="A98" s="12" t="s">
        <v>71</v>
      </c>
      <c r="B98" s="6" t="s">
        <v>131</v>
      </c>
      <c r="C98" s="214">
        <v>1549</v>
      </c>
      <c r="D98" s="214">
        <v>1549</v>
      </c>
      <c r="E98" s="431">
        <v>1549</v>
      </c>
      <c r="F98" s="140">
        <v>722</v>
      </c>
    </row>
    <row r="99" spans="1:6" ht="12" customHeight="1">
      <c r="A99" s="12" t="s">
        <v>72</v>
      </c>
      <c r="B99" s="6" t="s">
        <v>98</v>
      </c>
      <c r="C99" s="216">
        <v>9696</v>
      </c>
      <c r="D99" s="216">
        <v>9696</v>
      </c>
      <c r="E99" s="432">
        <v>9696</v>
      </c>
      <c r="F99" s="142">
        <v>2374</v>
      </c>
    </row>
    <row r="100" spans="1:6" ht="12" customHeight="1">
      <c r="A100" s="12" t="s">
        <v>73</v>
      </c>
      <c r="B100" s="9" t="s">
        <v>132</v>
      </c>
      <c r="C100" s="216">
        <v>1933</v>
      </c>
      <c r="D100" s="216">
        <v>1933</v>
      </c>
      <c r="E100" s="432">
        <v>1933</v>
      </c>
      <c r="F100" s="142">
        <v>730</v>
      </c>
    </row>
    <row r="101" spans="1:6" ht="12" customHeight="1">
      <c r="A101" s="12" t="s">
        <v>82</v>
      </c>
      <c r="B101" s="17" t="s">
        <v>133</v>
      </c>
      <c r="C101" s="216">
        <v>1654</v>
      </c>
      <c r="D101" s="216">
        <v>1724</v>
      </c>
      <c r="E101" s="432">
        <v>1724</v>
      </c>
      <c r="F101" s="142">
        <v>201</v>
      </c>
    </row>
    <row r="102" spans="1:6" ht="22.5" customHeight="1">
      <c r="A102" s="12" t="s">
        <v>74</v>
      </c>
      <c r="B102" s="6" t="s">
        <v>388</v>
      </c>
      <c r="C102" s="216"/>
      <c r="D102" s="216"/>
      <c r="E102" s="432"/>
      <c r="F102" s="142"/>
    </row>
    <row r="103" spans="1:6" ht="12" customHeight="1">
      <c r="A103" s="12" t="s">
        <v>75</v>
      </c>
      <c r="B103" s="73" t="s">
        <v>387</v>
      </c>
      <c r="C103" s="216"/>
      <c r="D103" s="216"/>
      <c r="E103" s="432"/>
      <c r="F103" s="142"/>
    </row>
    <row r="104" spans="1:6" ht="12" customHeight="1">
      <c r="A104" s="12" t="s">
        <v>83</v>
      </c>
      <c r="B104" s="73" t="s">
        <v>386</v>
      </c>
      <c r="C104" s="216"/>
      <c r="D104" s="216"/>
      <c r="E104" s="432"/>
      <c r="F104" s="142"/>
    </row>
    <row r="105" spans="1:6" ht="12" customHeight="1">
      <c r="A105" s="12" t="s">
        <v>84</v>
      </c>
      <c r="B105" s="71" t="s">
        <v>296</v>
      </c>
      <c r="C105" s="216"/>
      <c r="D105" s="216"/>
      <c r="E105" s="432"/>
      <c r="F105" s="142"/>
    </row>
    <row r="106" spans="1:6" ht="23.25" customHeight="1">
      <c r="A106" s="12" t="s">
        <v>85</v>
      </c>
      <c r="B106" s="72" t="s">
        <v>297</v>
      </c>
      <c r="C106" s="216">
        <v>1134</v>
      </c>
      <c r="D106" s="216">
        <v>844</v>
      </c>
      <c r="E106" s="432">
        <v>844</v>
      </c>
      <c r="F106" s="142">
        <v>21</v>
      </c>
    </row>
    <row r="107" spans="1:6" ht="21.75" customHeight="1">
      <c r="A107" s="12" t="s">
        <v>86</v>
      </c>
      <c r="B107" s="72" t="s">
        <v>298</v>
      </c>
      <c r="C107" s="216"/>
      <c r="D107" s="216"/>
      <c r="E107" s="432"/>
      <c r="F107" s="142"/>
    </row>
    <row r="108" spans="1:6" ht="12" customHeight="1">
      <c r="A108" s="12" t="s">
        <v>88</v>
      </c>
      <c r="B108" s="71" t="s">
        <v>299</v>
      </c>
      <c r="C108" s="216"/>
      <c r="D108" s="216"/>
      <c r="E108" s="432"/>
      <c r="F108" s="142"/>
    </row>
    <row r="109" spans="1:6" ht="12" customHeight="1">
      <c r="A109" s="12" t="s">
        <v>134</v>
      </c>
      <c r="B109" s="71" t="s">
        <v>300</v>
      </c>
      <c r="C109" s="216"/>
      <c r="D109" s="216"/>
      <c r="E109" s="432"/>
      <c r="F109" s="142"/>
    </row>
    <row r="110" spans="1:6" ht="21.75" customHeight="1">
      <c r="A110" s="12" t="s">
        <v>294</v>
      </c>
      <c r="B110" s="72" t="s">
        <v>301</v>
      </c>
      <c r="C110" s="216">
        <v>520</v>
      </c>
      <c r="D110" s="216">
        <v>520</v>
      </c>
      <c r="E110" s="432">
        <v>520</v>
      </c>
      <c r="F110" s="142"/>
    </row>
    <row r="111" spans="1:6" ht="12" customHeight="1">
      <c r="A111" s="11" t="s">
        <v>295</v>
      </c>
      <c r="B111" s="73" t="s">
        <v>302</v>
      </c>
      <c r="C111" s="216"/>
      <c r="D111" s="216"/>
      <c r="E111" s="432"/>
      <c r="F111" s="142"/>
    </row>
    <row r="112" spans="1:6" ht="12" customHeight="1">
      <c r="A112" s="12" t="s">
        <v>384</v>
      </c>
      <c r="B112" s="73" t="s">
        <v>303</v>
      </c>
      <c r="C112" s="216"/>
      <c r="D112" s="216"/>
      <c r="E112" s="432"/>
      <c r="F112" s="142"/>
    </row>
    <row r="113" spans="1:6" ht="24" customHeight="1">
      <c r="A113" s="14" t="s">
        <v>385</v>
      </c>
      <c r="B113" s="73" t="s">
        <v>304</v>
      </c>
      <c r="C113" s="216"/>
      <c r="D113" s="216">
        <v>360</v>
      </c>
      <c r="E113" s="432">
        <v>360</v>
      </c>
      <c r="F113" s="142">
        <v>180</v>
      </c>
    </row>
    <row r="114" spans="1:6" ht="12" customHeight="1">
      <c r="A114" s="12" t="s">
        <v>389</v>
      </c>
      <c r="B114" s="9" t="s">
        <v>39</v>
      </c>
      <c r="C114" s="214">
        <v>2294</v>
      </c>
      <c r="D114" s="214">
        <v>4036</v>
      </c>
      <c r="E114" s="431">
        <v>3563</v>
      </c>
      <c r="F114" s="140"/>
    </row>
    <row r="115" spans="1:6" ht="12" customHeight="1">
      <c r="A115" s="12" t="s">
        <v>390</v>
      </c>
      <c r="B115" s="6" t="s">
        <v>392</v>
      </c>
      <c r="C115" s="214"/>
      <c r="D115" s="214"/>
      <c r="E115" s="431"/>
      <c r="F115" s="140"/>
    </row>
    <row r="116" spans="1:6" ht="12" customHeight="1" thickBot="1">
      <c r="A116" s="16" t="s">
        <v>391</v>
      </c>
      <c r="B116" s="284" t="s">
        <v>393</v>
      </c>
      <c r="C116" s="296"/>
      <c r="D116" s="296"/>
      <c r="E116" s="436"/>
      <c r="F116" s="290"/>
    </row>
    <row r="117" spans="1:6" ht="25.5" customHeight="1" thickBot="1">
      <c r="A117" s="282" t="s">
        <v>10</v>
      </c>
      <c r="B117" s="283" t="s">
        <v>557</v>
      </c>
      <c r="C117" s="297">
        <f>+C118+C120+C122</f>
        <v>571</v>
      </c>
      <c r="D117" s="213">
        <f>+D118+D120+D122</f>
        <v>1986</v>
      </c>
      <c r="E117" s="437">
        <v>2486</v>
      </c>
      <c r="F117" s="291">
        <f>+F118+F120+F122</f>
        <v>156</v>
      </c>
    </row>
    <row r="118" spans="1:6" ht="12" customHeight="1">
      <c r="A118" s="13" t="s">
        <v>76</v>
      </c>
      <c r="B118" s="6" t="s">
        <v>168</v>
      </c>
      <c r="C118" s="215">
        <v>571</v>
      </c>
      <c r="D118" s="308">
        <v>571</v>
      </c>
      <c r="E118" s="430">
        <v>1071</v>
      </c>
      <c r="F118" s="141">
        <v>156</v>
      </c>
    </row>
    <row r="119" spans="1:6" ht="12" customHeight="1">
      <c r="A119" s="13" t="s">
        <v>77</v>
      </c>
      <c r="B119" s="10" t="s">
        <v>309</v>
      </c>
      <c r="C119" s="215"/>
      <c r="D119" s="308"/>
      <c r="E119" s="430"/>
      <c r="F119" s="141"/>
    </row>
    <row r="120" spans="1:6" ht="12" customHeight="1">
      <c r="A120" s="13" t="s">
        <v>78</v>
      </c>
      <c r="B120" s="10" t="s">
        <v>135</v>
      </c>
      <c r="C120" s="214"/>
      <c r="D120" s="309">
        <v>1415</v>
      </c>
      <c r="E120" s="431">
        <v>1415</v>
      </c>
      <c r="F120" s="140"/>
    </row>
    <row r="121" spans="1:6" ht="12" customHeight="1">
      <c r="A121" s="13" t="s">
        <v>79</v>
      </c>
      <c r="B121" s="10" t="s">
        <v>310</v>
      </c>
      <c r="C121" s="214"/>
      <c r="D121" s="309"/>
      <c r="E121" s="431"/>
      <c r="F121" s="140"/>
    </row>
    <row r="122" spans="1:6" ht="12" customHeight="1">
      <c r="A122" s="13" t="s">
        <v>80</v>
      </c>
      <c r="B122" s="148" t="s">
        <v>171</v>
      </c>
      <c r="C122" s="214"/>
      <c r="D122" s="309"/>
      <c r="E122" s="431"/>
      <c r="F122" s="140"/>
    </row>
    <row r="123" spans="1:6" ht="24" customHeight="1">
      <c r="A123" s="13" t="s">
        <v>87</v>
      </c>
      <c r="B123" s="147" t="s">
        <v>373</v>
      </c>
      <c r="C123" s="214"/>
      <c r="D123" s="309"/>
      <c r="E123" s="431"/>
      <c r="F123" s="140"/>
    </row>
    <row r="124" spans="1:6" ht="27.75" customHeight="1">
      <c r="A124" s="13" t="s">
        <v>89</v>
      </c>
      <c r="B124" s="223" t="s">
        <v>315</v>
      </c>
      <c r="C124" s="214"/>
      <c r="D124" s="309"/>
      <c r="E124" s="431"/>
      <c r="F124" s="140"/>
    </row>
    <row r="125" spans="1:6" ht="22.5">
      <c r="A125" s="13" t="s">
        <v>136</v>
      </c>
      <c r="B125" s="72" t="s">
        <v>298</v>
      </c>
      <c r="C125" s="214"/>
      <c r="D125" s="309"/>
      <c r="E125" s="431"/>
      <c r="F125" s="140"/>
    </row>
    <row r="126" spans="1:6" ht="23.25" customHeight="1">
      <c r="A126" s="13" t="s">
        <v>137</v>
      </c>
      <c r="B126" s="72" t="s">
        <v>314</v>
      </c>
      <c r="C126" s="214"/>
      <c r="D126" s="309"/>
      <c r="E126" s="431"/>
      <c r="F126" s="140"/>
    </row>
    <row r="127" spans="1:6" ht="25.5" customHeight="1">
      <c r="A127" s="13" t="s">
        <v>138</v>
      </c>
      <c r="B127" s="72" t="s">
        <v>313</v>
      </c>
      <c r="C127" s="214"/>
      <c r="D127" s="309"/>
      <c r="E127" s="431"/>
      <c r="F127" s="140"/>
    </row>
    <row r="128" spans="1:6" ht="26.25" customHeight="1">
      <c r="A128" s="13" t="s">
        <v>306</v>
      </c>
      <c r="B128" s="72" t="s">
        <v>301</v>
      </c>
      <c r="C128" s="214"/>
      <c r="D128" s="309"/>
      <c r="E128" s="431"/>
      <c r="F128" s="140"/>
    </row>
    <row r="129" spans="1:6" ht="12" customHeight="1">
      <c r="A129" s="13" t="s">
        <v>307</v>
      </c>
      <c r="B129" s="72" t="s">
        <v>312</v>
      </c>
      <c r="C129" s="214"/>
      <c r="D129" s="309"/>
      <c r="E129" s="431"/>
      <c r="F129" s="140"/>
    </row>
    <row r="130" spans="1:6" ht="23.25" thickBot="1">
      <c r="A130" s="11" t="s">
        <v>308</v>
      </c>
      <c r="B130" s="72" t="s">
        <v>311</v>
      </c>
      <c r="C130" s="216"/>
      <c r="D130" s="310"/>
      <c r="E130" s="432"/>
      <c r="F130" s="142"/>
    </row>
    <row r="131" spans="1:6" ht="12" customHeight="1" thickBot="1">
      <c r="A131" s="18" t="s">
        <v>11</v>
      </c>
      <c r="B131" s="65" t="s">
        <v>394</v>
      </c>
      <c r="C131" s="213">
        <f>+C96+C117</f>
        <v>23314</v>
      </c>
      <c r="D131" s="307">
        <f>+D96+D117</f>
        <v>26541</v>
      </c>
      <c r="E131" s="429">
        <v>26541</v>
      </c>
      <c r="F131" s="139">
        <f>+F96+F117</f>
        <v>7316</v>
      </c>
    </row>
    <row r="132" spans="1:6" ht="25.5" customHeight="1" thickBot="1">
      <c r="A132" s="18" t="s">
        <v>12</v>
      </c>
      <c r="B132" s="65" t="s">
        <v>471</v>
      </c>
      <c r="C132" s="213">
        <f>+C133+C134+C135</f>
        <v>0</v>
      </c>
      <c r="D132" s="307">
        <f>+D133+D134+D135</f>
        <v>0</v>
      </c>
      <c r="E132" s="429"/>
      <c r="F132" s="139">
        <f>+F133+F134+F135</f>
        <v>0</v>
      </c>
    </row>
    <row r="133" spans="1:6" ht="22.5" customHeight="1">
      <c r="A133" s="13" t="s">
        <v>206</v>
      </c>
      <c r="B133" s="10" t="s">
        <v>402</v>
      </c>
      <c r="C133" s="214"/>
      <c r="D133" s="309"/>
      <c r="E133" s="431"/>
      <c r="F133" s="140"/>
    </row>
    <row r="134" spans="1:6" ht="24" customHeight="1">
      <c r="A134" s="13" t="s">
        <v>209</v>
      </c>
      <c r="B134" s="10" t="s">
        <v>403</v>
      </c>
      <c r="C134" s="214"/>
      <c r="D134" s="309"/>
      <c r="E134" s="431"/>
      <c r="F134" s="140"/>
    </row>
    <row r="135" spans="1:6" ht="28.5" customHeight="1" thickBot="1">
      <c r="A135" s="11" t="s">
        <v>210</v>
      </c>
      <c r="B135" s="10" t="s">
        <v>404</v>
      </c>
      <c r="C135" s="214"/>
      <c r="D135" s="309"/>
      <c r="E135" s="431"/>
      <c r="F135" s="140"/>
    </row>
    <row r="136" spans="1:6" ht="12" customHeight="1" thickBot="1">
      <c r="A136" s="18" t="s">
        <v>13</v>
      </c>
      <c r="B136" s="65" t="s">
        <v>396</v>
      </c>
      <c r="C136" s="213">
        <f>SUM(C137:C142)</f>
        <v>0</v>
      </c>
      <c r="D136" s="307">
        <f>SUM(D137:D142)</f>
        <v>0</v>
      </c>
      <c r="E136" s="429"/>
      <c r="F136" s="139">
        <f>SUM(F137:F142)</f>
        <v>0</v>
      </c>
    </row>
    <row r="137" spans="1:6" ht="12" customHeight="1">
      <c r="A137" s="13" t="s">
        <v>63</v>
      </c>
      <c r="B137" s="7" t="s">
        <v>405</v>
      </c>
      <c r="C137" s="214"/>
      <c r="D137" s="309"/>
      <c r="E137" s="431"/>
      <c r="F137" s="140"/>
    </row>
    <row r="138" spans="1:6" ht="12" customHeight="1">
      <c r="A138" s="13" t="s">
        <v>64</v>
      </c>
      <c r="B138" s="7" t="s">
        <v>397</v>
      </c>
      <c r="C138" s="214"/>
      <c r="D138" s="309"/>
      <c r="E138" s="431"/>
      <c r="F138" s="140"/>
    </row>
    <row r="139" spans="1:6" ht="12" customHeight="1">
      <c r="A139" s="13" t="s">
        <v>65</v>
      </c>
      <c r="B139" s="7" t="s">
        <v>398</v>
      </c>
      <c r="C139" s="214"/>
      <c r="D139" s="309"/>
      <c r="E139" s="431"/>
      <c r="F139" s="140"/>
    </row>
    <row r="140" spans="1:6" ht="12" customHeight="1">
      <c r="A140" s="13" t="s">
        <v>123</v>
      </c>
      <c r="B140" s="7" t="s">
        <v>399</v>
      </c>
      <c r="C140" s="214"/>
      <c r="D140" s="309"/>
      <c r="E140" s="431"/>
      <c r="F140" s="140"/>
    </row>
    <row r="141" spans="1:6" ht="12" customHeight="1">
      <c r="A141" s="13" t="s">
        <v>124</v>
      </c>
      <c r="B141" s="7" t="s">
        <v>400</v>
      </c>
      <c r="C141" s="214"/>
      <c r="D141" s="309"/>
      <c r="E141" s="431"/>
      <c r="F141" s="140"/>
    </row>
    <row r="142" spans="1:6" ht="12" customHeight="1" thickBot="1">
      <c r="A142" s="11" t="s">
        <v>125</v>
      </c>
      <c r="B142" s="7" t="s">
        <v>401</v>
      </c>
      <c r="C142" s="214"/>
      <c r="D142" s="309"/>
      <c r="E142" s="431"/>
      <c r="F142" s="140"/>
    </row>
    <row r="143" spans="1:6" ht="12" customHeight="1" thickBot="1">
      <c r="A143" s="18" t="s">
        <v>14</v>
      </c>
      <c r="B143" s="65" t="s">
        <v>409</v>
      </c>
      <c r="C143" s="219">
        <f>+C144+C145+C146+C147</f>
        <v>0</v>
      </c>
      <c r="D143" s="311">
        <f>+D144+D145+D146+D147</f>
        <v>0</v>
      </c>
      <c r="E143" s="433"/>
      <c r="F143" s="256">
        <f>+F144+F145+F146+F147</f>
        <v>627</v>
      </c>
    </row>
    <row r="144" spans="1:6" ht="12" customHeight="1">
      <c r="A144" s="13" t="s">
        <v>66</v>
      </c>
      <c r="B144" s="7" t="s">
        <v>316</v>
      </c>
      <c r="C144" s="214"/>
      <c r="D144" s="309"/>
      <c r="E144" s="431"/>
      <c r="F144" s="140"/>
    </row>
    <row r="145" spans="1:6" ht="12" customHeight="1">
      <c r="A145" s="13" t="s">
        <v>67</v>
      </c>
      <c r="B145" s="7" t="s">
        <v>317</v>
      </c>
      <c r="C145" s="214"/>
      <c r="D145" s="309"/>
      <c r="E145" s="431"/>
      <c r="F145" s="140">
        <v>627</v>
      </c>
    </row>
    <row r="146" spans="1:6" ht="12" customHeight="1">
      <c r="A146" s="13" t="s">
        <v>230</v>
      </c>
      <c r="B146" s="7" t="s">
        <v>410</v>
      </c>
      <c r="C146" s="214"/>
      <c r="D146" s="309"/>
      <c r="E146" s="431"/>
      <c r="F146" s="140"/>
    </row>
    <row r="147" spans="1:6" ht="12" customHeight="1" thickBot="1">
      <c r="A147" s="11" t="s">
        <v>231</v>
      </c>
      <c r="B147" s="5" t="s">
        <v>336</v>
      </c>
      <c r="C147" s="214"/>
      <c r="D147" s="309"/>
      <c r="E147" s="431"/>
      <c r="F147" s="140"/>
    </row>
    <row r="148" spans="1:6" ht="12" customHeight="1" thickBot="1">
      <c r="A148" s="18" t="s">
        <v>15</v>
      </c>
      <c r="B148" s="65" t="s">
        <v>411</v>
      </c>
      <c r="C148" s="298">
        <f>SUM(C149:C153)</f>
        <v>0</v>
      </c>
      <c r="D148" s="312">
        <f>SUM(D149:D153)</f>
        <v>0</v>
      </c>
      <c r="E148" s="438"/>
      <c r="F148" s="292">
        <f>SUM(F149:F153)</f>
        <v>0</v>
      </c>
    </row>
    <row r="149" spans="1:6" ht="12" customHeight="1">
      <c r="A149" s="13" t="s">
        <v>68</v>
      </c>
      <c r="B149" s="7" t="s">
        <v>406</v>
      </c>
      <c r="C149" s="214"/>
      <c r="D149" s="309"/>
      <c r="E149" s="431"/>
      <c r="F149" s="140"/>
    </row>
    <row r="150" spans="1:6" ht="12" customHeight="1">
      <c r="A150" s="13" t="s">
        <v>69</v>
      </c>
      <c r="B150" s="7" t="s">
        <v>413</v>
      </c>
      <c r="C150" s="214"/>
      <c r="D150" s="309"/>
      <c r="E150" s="431"/>
      <c r="F150" s="140"/>
    </row>
    <row r="151" spans="1:6" ht="12" customHeight="1">
      <c r="A151" s="13" t="s">
        <v>242</v>
      </c>
      <c r="B151" s="7" t="s">
        <v>408</v>
      </c>
      <c r="C151" s="214"/>
      <c r="D151" s="309"/>
      <c r="E151" s="431"/>
      <c r="F151" s="140"/>
    </row>
    <row r="152" spans="1:6" ht="27.75" customHeight="1">
      <c r="A152" s="13" t="s">
        <v>243</v>
      </c>
      <c r="B152" s="7" t="s">
        <v>414</v>
      </c>
      <c r="C152" s="214"/>
      <c r="D152" s="309"/>
      <c r="E152" s="431"/>
      <c r="F152" s="140"/>
    </row>
    <row r="153" spans="1:6" ht="27.75" customHeight="1" thickBot="1">
      <c r="A153" s="13" t="s">
        <v>412</v>
      </c>
      <c r="B153" s="7" t="s">
        <v>415</v>
      </c>
      <c r="C153" s="214"/>
      <c r="D153" s="309"/>
      <c r="E153" s="431"/>
      <c r="F153" s="140"/>
    </row>
    <row r="154" spans="1:6" ht="27" customHeight="1" thickBot="1">
      <c r="A154" s="18" t="s">
        <v>16</v>
      </c>
      <c r="B154" s="65" t="s">
        <v>416</v>
      </c>
      <c r="C154" s="299"/>
      <c r="D154" s="313"/>
      <c r="E154" s="439"/>
      <c r="F154" s="293"/>
    </row>
    <row r="155" spans="1:6" ht="12" customHeight="1" thickBot="1">
      <c r="A155" s="18" t="s">
        <v>17</v>
      </c>
      <c r="B155" s="65" t="s">
        <v>417</v>
      </c>
      <c r="C155" s="299"/>
      <c r="D155" s="313"/>
      <c r="E155" s="439"/>
      <c r="F155" s="293"/>
    </row>
    <row r="156" spans="1:10" ht="27.75" customHeight="1" thickBot="1">
      <c r="A156" s="18" t="s">
        <v>18</v>
      </c>
      <c r="B156" s="65" t="s">
        <v>419</v>
      </c>
      <c r="C156" s="300">
        <f>+C132+C136+C143+C148+C154+C155</f>
        <v>0</v>
      </c>
      <c r="D156" s="314">
        <f>+D132+D136+D143+D148+D154+D155</f>
        <v>0</v>
      </c>
      <c r="E156" s="440"/>
      <c r="F156" s="294">
        <f>+F132+F136+F143+F148+F154+F155</f>
        <v>627</v>
      </c>
      <c r="G156" s="237"/>
      <c r="H156" s="238"/>
      <c r="I156" s="238"/>
      <c r="J156" s="238"/>
    </row>
    <row r="157" spans="1:6" s="226" customFormat="1" ht="12.95" customHeight="1" thickBot="1">
      <c r="A157" s="149" t="s">
        <v>19</v>
      </c>
      <c r="B157" s="200" t="s">
        <v>418</v>
      </c>
      <c r="C157" s="300">
        <f>+C131+C156</f>
        <v>23314</v>
      </c>
      <c r="D157" s="314">
        <f>+D131+D156</f>
        <v>26541</v>
      </c>
      <c r="E157" s="440">
        <v>26541</v>
      </c>
      <c r="F157" s="294">
        <f>+F131+F156</f>
        <v>7943</v>
      </c>
    </row>
    <row r="158" ht="7.5" customHeight="1"/>
    <row r="159" spans="1:6" ht="12.75">
      <c r="A159" s="497" t="s">
        <v>318</v>
      </c>
      <c r="B159" s="497"/>
      <c r="C159" s="497"/>
      <c r="D159" s="497"/>
      <c r="E159" s="497"/>
      <c r="F159" s="497"/>
    </row>
    <row r="160" spans="1:6" ht="15" customHeight="1" thickBot="1">
      <c r="A160" s="499" t="s">
        <v>111</v>
      </c>
      <c r="B160" s="499"/>
      <c r="C160" s="151"/>
      <c r="F160" s="151" t="s">
        <v>169</v>
      </c>
    </row>
    <row r="161" spans="1:6" ht="39.75" customHeight="1" thickBot="1">
      <c r="A161" s="18">
        <v>1</v>
      </c>
      <c r="B161" s="23" t="s">
        <v>558</v>
      </c>
      <c r="C161" s="306">
        <f>+C64-C131</f>
        <v>-5500</v>
      </c>
      <c r="D161" s="213">
        <f>+D64-D131</f>
        <v>-7527</v>
      </c>
      <c r="E161" s="429">
        <v>-7527</v>
      </c>
      <c r="F161" s="139">
        <f>+F64-F131</f>
        <v>5043</v>
      </c>
    </row>
    <row r="162" spans="1:6" ht="42.75" customHeight="1" thickBot="1">
      <c r="A162" s="18" t="s">
        <v>10</v>
      </c>
      <c r="B162" s="23" t="s">
        <v>426</v>
      </c>
      <c r="C162" s="213">
        <f>+C88-C156</f>
        <v>5500</v>
      </c>
      <c r="D162" s="213">
        <f>+D88-D156</f>
        <v>7527</v>
      </c>
      <c r="E162" s="429">
        <v>7527</v>
      </c>
      <c r="F162" s="139">
        <f>+F88-F156</f>
        <v>-500</v>
      </c>
    </row>
  </sheetData>
  <mergeCells count="13">
    <mergeCell ref="A2:F2"/>
    <mergeCell ref="A91:F91"/>
    <mergeCell ref="A1:G1"/>
    <mergeCell ref="A160:B160"/>
    <mergeCell ref="A3:B3"/>
    <mergeCell ref="A4:A5"/>
    <mergeCell ref="B4:B5"/>
    <mergeCell ref="C4:F4"/>
    <mergeCell ref="A92:B92"/>
    <mergeCell ref="A93:A94"/>
    <mergeCell ref="B93:B94"/>
    <mergeCell ref="C93:F93"/>
    <mergeCell ref="A159:F159"/>
  </mergeCells>
  <printOptions horizontalCentered="1"/>
  <pageMargins left="0.25" right="0.25" top="0.75" bottom="0.75" header="0.3" footer="0.3"/>
  <pageSetup fitToHeight="2" horizontalDpi="600" verticalDpi="600" orientation="portrait" paperSize="9" r:id="rId1"/>
  <headerFooter alignWithMargins="0">
    <oddHeader xml:space="preserve">&amp;C&amp;"Times New Roman CE,Félkövér"&amp;12
&amp;10
&amp;R&amp;"Times New Roman CE,Félkövér dőlt"&amp;11 1.2. melléklet a 12/2015.(XI.17.)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 topLeftCell="A1">
      <selection activeCell="B39" sqref="B3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95" customHeight="1">
      <c r="A1" s="498" t="s">
        <v>6</v>
      </c>
      <c r="B1" s="498"/>
      <c r="C1" s="498"/>
      <c r="D1" s="498"/>
      <c r="E1" s="498"/>
    </row>
    <row r="2" spans="1:5" ht="15.95" customHeight="1" thickBot="1">
      <c r="A2" s="499" t="s">
        <v>109</v>
      </c>
      <c r="B2" s="499"/>
      <c r="C2" s="301"/>
      <c r="E2" s="301" t="s">
        <v>169</v>
      </c>
    </row>
    <row r="3" spans="1:5" ht="12.7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6"/>
    </row>
    <row r="4" spans="1:5" ht="24.75" thickBot="1">
      <c r="A4" s="502"/>
      <c r="B4" s="504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3" s="226" customFormat="1" ht="83.25" customHeight="1">
      <c r="A89" s="3"/>
      <c r="B89" s="4"/>
      <c r="C89" s="150"/>
    </row>
    <row r="90" spans="1:5" ht="16.5" customHeight="1">
      <c r="A90" s="498" t="s">
        <v>37</v>
      </c>
      <c r="B90" s="498"/>
      <c r="C90" s="498"/>
      <c r="D90" s="498"/>
      <c r="E90" s="498"/>
    </row>
    <row r="91" spans="1:5" s="236" customFormat="1" ht="16.5" customHeight="1" thickBot="1">
      <c r="A91" s="500" t="s">
        <v>110</v>
      </c>
      <c r="B91" s="500"/>
      <c r="C91" s="69"/>
      <c r="E91" s="69" t="s">
        <v>169</v>
      </c>
    </row>
    <row r="92" spans="1:5" ht="12.7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6"/>
    </row>
    <row r="93" spans="1:5" ht="24.75" thickBot="1">
      <c r="A93" s="502"/>
      <c r="B93" s="504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>
      <c r="A96" s="15" t="s">
        <v>70</v>
      </c>
      <c r="B96" s="8" t="s">
        <v>38</v>
      </c>
      <c r="C96" s="295"/>
      <c r="D96" s="295"/>
      <c r="E96" s="289"/>
    </row>
    <row r="97" spans="1:5" ht="12" customHeight="1">
      <c r="A97" s="12" t="s">
        <v>71</v>
      </c>
      <c r="B97" s="6" t="s">
        <v>131</v>
      </c>
      <c r="C97" s="214"/>
      <c r="D97" s="214"/>
      <c r="E97" s="140"/>
    </row>
    <row r="98" spans="1:5" ht="12" customHeight="1">
      <c r="A98" s="12" t="s">
        <v>72</v>
      </c>
      <c r="B98" s="6" t="s">
        <v>98</v>
      </c>
      <c r="C98" s="216"/>
      <c r="D98" s="216"/>
      <c r="E98" s="142"/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388</v>
      </c>
      <c r="C101" s="216"/>
      <c r="D101" s="216"/>
      <c r="E101" s="142"/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/>
      <c r="E112" s="142"/>
    </row>
    <row r="113" spans="1:5" ht="12" customHeight="1">
      <c r="A113" s="12" t="s">
        <v>389</v>
      </c>
      <c r="B113" s="9" t="s">
        <v>39</v>
      </c>
      <c r="C113" s="214"/>
      <c r="D113" s="214"/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>
      <c r="A117" s="13" t="s">
        <v>76</v>
      </c>
      <c r="B117" s="6" t="s">
        <v>168</v>
      </c>
      <c r="C117" s="215"/>
      <c r="D117" s="308"/>
      <c r="E117" s="141"/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/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95" customHeight="1" thickBot="1">
      <c r="A156" s="149" t="s">
        <v>19</v>
      </c>
      <c r="B156" s="200" t="s">
        <v>418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ht="7.5" customHeight="1"/>
    <row r="158" spans="1:5" ht="12.75">
      <c r="A158" s="497" t="s">
        <v>318</v>
      </c>
      <c r="B158" s="497"/>
      <c r="C158" s="497"/>
      <c r="D158" s="497"/>
      <c r="E158" s="497"/>
    </row>
    <row r="159" spans="1:5" ht="15" customHeight="1" thickBot="1">
      <c r="A159" s="499" t="s">
        <v>111</v>
      </c>
      <c r="B159" s="499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 sheet="1" objects="1" scenarios="1"/>
  <mergeCells count="12">
    <mergeCell ref="A1:E1"/>
    <mergeCell ref="A90:E90"/>
    <mergeCell ref="A159:B159"/>
    <mergeCell ref="A2:B2"/>
    <mergeCell ref="A3:A4"/>
    <mergeCell ref="B3:B4"/>
    <mergeCell ref="C3:E3"/>
    <mergeCell ref="A91:B91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2015. ÉVI KÖLTSÉGVETÉS
ÖNKÉNT VÁLLALT FELADATAINAK MÉRLEGE&amp;10
&amp;R&amp;"Times New Roman CE,Félkövér dőlt"&amp;11 1.3. melléklet </oddHeader>
  </headerFooter>
  <rowBreaks count="2" manualBreakCount="2">
    <brk id="75" max="16383" man="1"/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 topLeftCell="A79">
      <selection activeCell="C139" sqref="C13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95" customHeight="1">
      <c r="A1" s="498" t="s">
        <v>6</v>
      </c>
      <c r="B1" s="498"/>
      <c r="C1" s="498"/>
      <c r="D1" s="498"/>
      <c r="E1" s="498"/>
    </row>
    <row r="2" spans="1:5" ht="15.95" customHeight="1" thickBot="1">
      <c r="A2" s="499" t="s">
        <v>109</v>
      </c>
      <c r="B2" s="499"/>
      <c r="C2" s="301"/>
      <c r="E2" s="301" t="s">
        <v>169</v>
      </c>
    </row>
    <row r="3" spans="1:5" ht="12.7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6"/>
    </row>
    <row r="4" spans="1:5" ht="24.75" thickBot="1">
      <c r="A4" s="502"/>
      <c r="B4" s="504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3" s="226" customFormat="1" ht="83.25" customHeight="1">
      <c r="A89" s="3"/>
      <c r="B89" s="4"/>
      <c r="C89" s="150"/>
    </row>
    <row r="90" spans="1:5" ht="16.5" customHeight="1">
      <c r="A90" s="498" t="s">
        <v>37</v>
      </c>
      <c r="B90" s="498"/>
      <c r="C90" s="498"/>
      <c r="D90" s="498"/>
      <c r="E90" s="498"/>
    </row>
    <row r="91" spans="1:5" s="236" customFormat="1" ht="16.5" customHeight="1" thickBot="1">
      <c r="A91" s="500" t="s">
        <v>110</v>
      </c>
      <c r="B91" s="500"/>
      <c r="C91" s="69"/>
      <c r="E91" s="69" t="s">
        <v>169</v>
      </c>
    </row>
    <row r="92" spans="1:5" ht="12.7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6"/>
    </row>
    <row r="93" spans="1:5" ht="24.75" thickBot="1">
      <c r="A93" s="502"/>
      <c r="B93" s="504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>
      <c r="A96" s="15" t="s">
        <v>70</v>
      </c>
      <c r="B96" s="8" t="s">
        <v>38</v>
      </c>
      <c r="C96" s="295"/>
      <c r="D96" s="295"/>
      <c r="E96" s="289"/>
    </row>
    <row r="97" spans="1:5" ht="12" customHeight="1">
      <c r="A97" s="12" t="s">
        <v>71</v>
      </c>
      <c r="B97" s="6" t="s">
        <v>131</v>
      </c>
      <c r="C97" s="214"/>
      <c r="D97" s="214"/>
      <c r="E97" s="140"/>
    </row>
    <row r="98" spans="1:5" ht="12" customHeight="1">
      <c r="A98" s="12" t="s">
        <v>72</v>
      </c>
      <c r="B98" s="6" t="s">
        <v>98</v>
      </c>
      <c r="C98" s="216"/>
      <c r="D98" s="216"/>
      <c r="E98" s="142"/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388</v>
      </c>
      <c r="C101" s="216"/>
      <c r="D101" s="216"/>
      <c r="E101" s="142"/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/>
      <c r="E112" s="142"/>
    </row>
    <row r="113" spans="1:5" ht="12" customHeight="1">
      <c r="A113" s="12" t="s">
        <v>389</v>
      </c>
      <c r="B113" s="9" t="s">
        <v>39</v>
      </c>
      <c r="C113" s="214"/>
      <c r="D113" s="214"/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>
      <c r="A117" s="13" t="s">
        <v>76</v>
      </c>
      <c r="B117" s="6" t="s">
        <v>168</v>
      </c>
      <c r="C117" s="215"/>
      <c r="D117" s="308"/>
      <c r="E117" s="141"/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/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95" customHeight="1" thickBot="1">
      <c r="A156" s="149" t="s">
        <v>19</v>
      </c>
      <c r="B156" s="200" t="s">
        <v>418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ht="7.5" customHeight="1"/>
    <row r="158" spans="1:5" ht="12.75">
      <c r="A158" s="497" t="s">
        <v>318</v>
      </c>
      <c r="B158" s="497"/>
      <c r="C158" s="497"/>
      <c r="D158" s="497"/>
      <c r="E158" s="497"/>
    </row>
    <row r="159" spans="1:5" ht="15" customHeight="1" thickBot="1">
      <c r="A159" s="499" t="s">
        <v>111</v>
      </c>
      <c r="B159" s="499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mergeCells count="12">
    <mergeCell ref="A1:E1"/>
    <mergeCell ref="A90:E90"/>
    <mergeCell ref="A159:B159"/>
    <mergeCell ref="A2:B2"/>
    <mergeCell ref="A3:A4"/>
    <mergeCell ref="B3:B4"/>
    <mergeCell ref="C3:E3"/>
    <mergeCell ref="A91:B91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2015. ÉVI KÖLTSÉGVETÉS 
ÁLLAMIGAZGATÁSI FELADATOK MÉRLEGE&amp;10
&amp;R&amp;"Times New Roman CE,Félkövér dőlt"&amp;11 1.4. melléklet </oddHeader>
  </headerFooter>
  <rowBreaks count="2" manualBreakCount="2">
    <brk id="75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view="pageBreakPreview" zoomScaleSheetLayoutView="100" workbookViewId="0" topLeftCell="C1">
      <selection activeCell="L1" sqref="L1:L32"/>
    </sheetView>
  </sheetViews>
  <sheetFormatPr defaultColWidth="9.00390625" defaultRowHeight="12.75"/>
  <cols>
    <col min="1" max="1" width="6.875" style="38" customWidth="1"/>
    <col min="2" max="2" width="48.00390625" style="87" customWidth="1"/>
    <col min="3" max="3" width="11.50390625" style="38" customWidth="1"/>
    <col min="4" max="5" width="12.625" style="38" customWidth="1"/>
    <col min="6" max="6" width="10.875" style="38" customWidth="1"/>
    <col min="7" max="7" width="52.00390625" style="38" customWidth="1"/>
    <col min="8" max="8" width="13.625" style="38" customWidth="1"/>
    <col min="9" max="9" width="13.125" style="38" customWidth="1"/>
    <col min="10" max="10" width="13.375" style="38" customWidth="1"/>
    <col min="11" max="11" width="12.875" style="38" customWidth="1"/>
    <col min="12" max="12" width="4.875" style="38" customWidth="1"/>
    <col min="13" max="16384" width="9.375" style="38" customWidth="1"/>
  </cols>
  <sheetData>
    <row r="1" spans="2:12" ht="39.75" customHeight="1">
      <c r="B1" s="159" t="s">
        <v>115</v>
      </c>
      <c r="C1" s="160"/>
      <c r="D1" s="160"/>
      <c r="E1" s="160"/>
      <c r="F1" s="160"/>
      <c r="G1" s="160"/>
      <c r="H1" s="160"/>
      <c r="I1" s="160"/>
      <c r="J1" s="160"/>
      <c r="K1" s="160"/>
      <c r="L1" s="507" t="s">
        <v>554</v>
      </c>
    </row>
    <row r="2" spans="8:12" ht="14.25" thickBot="1">
      <c r="H2" s="161"/>
      <c r="I2" s="161"/>
      <c r="J2" s="161"/>
      <c r="K2" s="161" t="s">
        <v>50</v>
      </c>
      <c r="L2" s="507"/>
    </row>
    <row r="3" spans="1:12" ht="18" customHeight="1" thickBot="1">
      <c r="A3" s="505" t="s">
        <v>58</v>
      </c>
      <c r="B3" s="162" t="s">
        <v>45</v>
      </c>
      <c r="C3" s="163"/>
      <c r="D3" s="316"/>
      <c r="E3" s="316"/>
      <c r="F3" s="316"/>
      <c r="G3" s="162" t="s">
        <v>46</v>
      </c>
      <c r="H3" s="164"/>
      <c r="I3" s="323"/>
      <c r="J3" s="323"/>
      <c r="K3" s="324"/>
      <c r="L3" s="507"/>
    </row>
    <row r="4" spans="1:12" s="165" customFormat="1" ht="35.25" customHeight="1" thickBot="1">
      <c r="A4" s="506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+CONCATENATE('1.1.sz.mell.'!D3," módosított előirányzat")</f>
        <v xml:space="preserve"> módosított előirányzat</v>
      </c>
      <c r="F4" s="317" t="str">
        <f>+CONCATENATE(LEFT('1.1.sz.mell.'!C3,4),". IX. 30. teljesítés")</f>
        <v>2015. IX. 30. teljesítés</v>
      </c>
      <c r="G4" s="88" t="s">
        <v>51</v>
      </c>
      <c r="H4" s="89" t="str">
        <f>+C4</f>
        <v>2015. évi eredeti előirányzat</v>
      </c>
      <c r="I4" s="89" t="str">
        <f>+D4</f>
        <v>2015. évi módosított előirányzat</v>
      </c>
      <c r="J4" s="317" t="str">
        <f>+CONCATENATE('1.1.sz.mell.'!I3," módosított előirányzat")</f>
        <v xml:space="preserve"> módosított előirányzat</v>
      </c>
      <c r="K4" s="327" t="str">
        <f>+F4</f>
        <v>2015. IX. 30. teljesítés</v>
      </c>
      <c r="L4" s="507"/>
    </row>
    <row r="5" spans="1:12" s="169" customFormat="1" ht="12" customHeight="1" thickBot="1">
      <c r="A5" s="166" t="s">
        <v>433</v>
      </c>
      <c r="B5" s="167" t="s">
        <v>434</v>
      </c>
      <c r="C5" s="168" t="s">
        <v>435</v>
      </c>
      <c r="D5" s="318" t="s">
        <v>437</v>
      </c>
      <c r="E5" s="318"/>
      <c r="F5" s="318" t="s">
        <v>436</v>
      </c>
      <c r="G5" s="167" t="s">
        <v>472</v>
      </c>
      <c r="H5" s="168" t="s">
        <v>439</v>
      </c>
      <c r="I5" s="168" t="s">
        <v>440</v>
      </c>
      <c r="J5" s="425"/>
      <c r="K5" s="325" t="s">
        <v>473</v>
      </c>
      <c r="L5" s="507"/>
    </row>
    <row r="6" spans="1:12" ht="12.95" customHeight="1">
      <c r="A6" s="170" t="s">
        <v>9</v>
      </c>
      <c r="B6" s="171" t="s">
        <v>319</v>
      </c>
      <c r="C6" s="152">
        <v>12737</v>
      </c>
      <c r="D6" s="152">
        <v>13937</v>
      </c>
      <c r="E6" s="152">
        <v>13937</v>
      </c>
      <c r="F6" s="152">
        <v>7240</v>
      </c>
      <c r="G6" s="171" t="s">
        <v>52</v>
      </c>
      <c r="H6" s="152">
        <v>5617</v>
      </c>
      <c r="I6" s="152">
        <v>5617</v>
      </c>
      <c r="J6" s="426">
        <v>5617</v>
      </c>
      <c r="K6" s="328">
        <v>3133</v>
      </c>
      <c r="L6" s="507"/>
    </row>
    <row r="7" spans="1:12" ht="12.95" customHeight="1">
      <c r="A7" s="172" t="s">
        <v>10</v>
      </c>
      <c r="B7" s="173" t="s">
        <v>320</v>
      </c>
      <c r="C7" s="153">
        <v>1797</v>
      </c>
      <c r="D7" s="153">
        <v>1797</v>
      </c>
      <c r="E7" s="153">
        <v>1797</v>
      </c>
      <c r="F7" s="153">
        <v>324</v>
      </c>
      <c r="G7" s="173" t="s">
        <v>131</v>
      </c>
      <c r="H7" s="153">
        <v>1549</v>
      </c>
      <c r="I7" s="153">
        <v>1549</v>
      </c>
      <c r="J7" s="420">
        <v>1549</v>
      </c>
      <c r="K7" s="329">
        <v>722</v>
      </c>
      <c r="L7" s="507"/>
    </row>
    <row r="8" spans="1:12" ht="12.95" customHeight="1">
      <c r="A8" s="172" t="s">
        <v>11</v>
      </c>
      <c r="B8" s="173" t="s">
        <v>341</v>
      </c>
      <c r="C8" s="153"/>
      <c r="D8" s="153"/>
      <c r="E8" s="153"/>
      <c r="F8" s="153"/>
      <c r="G8" s="173" t="s">
        <v>174</v>
      </c>
      <c r="H8" s="153">
        <v>9696</v>
      </c>
      <c r="I8" s="153">
        <v>9696</v>
      </c>
      <c r="J8" s="420">
        <v>9696</v>
      </c>
      <c r="K8" s="329">
        <v>2374</v>
      </c>
      <c r="L8" s="507"/>
    </row>
    <row r="9" spans="1:12" ht="12.95" customHeight="1">
      <c r="A9" s="172" t="s">
        <v>12</v>
      </c>
      <c r="B9" s="173" t="s">
        <v>122</v>
      </c>
      <c r="C9" s="153">
        <v>2745</v>
      </c>
      <c r="D9" s="153">
        <v>2745</v>
      </c>
      <c r="E9" s="153">
        <v>2745</v>
      </c>
      <c r="F9" s="153">
        <v>1356</v>
      </c>
      <c r="G9" s="173" t="s">
        <v>132</v>
      </c>
      <c r="H9" s="153">
        <v>1933</v>
      </c>
      <c r="I9" s="153">
        <v>1953</v>
      </c>
      <c r="J9" s="420">
        <v>1953</v>
      </c>
      <c r="K9" s="329">
        <v>730</v>
      </c>
      <c r="L9" s="507"/>
    </row>
    <row r="10" spans="1:12" ht="12.95" customHeight="1">
      <c r="A10" s="172" t="s">
        <v>13</v>
      </c>
      <c r="B10" s="174" t="s">
        <v>366</v>
      </c>
      <c r="C10" s="153">
        <v>535</v>
      </c>
      <c r="D10" s="153">
        <v>535</v>
      </c>
      <c r="E10" s="153">
        <v>535</v>
      </c>
      <c r="F10" s="153">
        <v>17</v>
      </c>
      <c r="G10" s="173" t="s">
        <v>133</v>
      </c>
      <c r="H10" s="153">
        <v>1654</v>
      </c>
      <c r="I10" s="153">
        <v>1654</v>
      </c>
      <c r="J10" s="420">
        <v>1654</v>
      </c>
      <c r="K10" s="329">
        <v>201</v>
      </c>
      <c r="L10" s="507"/>
    </row>
    <row r="11" spans="1:12" ht="12.95" customHeight="1">
      <c r="A11" s="172" t="s">
        <v>14</v>
      </c>
      <c r="B11" s="173" t="s">
        <v>321</v>
      </c>
      <c r="C11" s="154"/>
      <c r="D11" s="154"/>
      <c r="E11" s="154"/>
      <c r="F11" s="154"/>
      <c r="G11" s="173" t="s">
        <v>39</v>
      </c>
      <c r="H11" s="153">
        <v>2294</v>
      </c>
      <c r="I11" s="153">
        <v>4086</v>
      </c>
      <c r="J11" s="420">
        <v>3563</v>
      </c>
      <c r="K11" s="329"/>
      <c r="L11" s="507"/>
    </row>
    <row r="12" spans="1:12" ht="12.95" customHeight="1">
      <c r="A12" s="172" t="s">
        <v>15</v>
      </c>
      <c r="B12" s="173" t="s">
        <v>427</v>
      </c>
      <c r="C12" s="153"/>
      <c r="D12" s="153"/>
      <c r="E12" s="153"/>
      <c r="F12" s="153"/>
      <c r="G12" s="30"/>
      <c r="H12" s="153"/>
      <c r="I12" s="153"/>
      <c r="J12" s="420"/>
      <c r="K12" s="329"/>
      <c r="L12" s="507"/>
    </row>
    <row r="13" spans="1:12" ht="12.95" customHeight="1">
      <c r="A13" s="172" t="s">
        <v>16</v>
      </c>
      <c r="B13" s="30"/>
      <c r="C13" s="153"/>
      <c r="D13" s="153"/>
      <c r="E13" s="153"/>
      <c r="F13" s="153"/>
      <c r="G13" s="30"/>
      <c r="H13" s="153"/>
      <c r="I13" s="153"/>
      <c r="J13" s="420"/>
      <c r="K13" s="329"/>
      <c r="L13" s="507"/>
    </row>
    <row r="14" spans="1:12" ht="12.95" customHeight="1">
      <c r="A14" s="172" t="s">
        <v>17</v>
      </c>
      <c r="B14" s="239"/>
      <c r="C14" s="154"/>
      <c r="D14" s="154"/>
      <c r="E14" s="154"/>
      <c r="F14" s="154"/>
      <c r="G14" s="30"/>
      <c r="H14" s="153"/>
      <c r="I14" s="153"/>
      <c r="J14" s="420"/>
      <c r="K14" s="329"/>
      <c r="L14" s="507"/>
    </row>
    <row r="15" spans="1:12" ht="12.95" customHeight="1">
      <c r="A15" s="172" t="s">
        <v>18</v>
      </c>
      <c r="B15" s="30"/>
      <c r="C15" s="153"/>
      <c r="D15" s="153"/>
      <c r="E15" s="153"/>
      <c r="F15" s="153"/>
      <c r="G15" s="30"/>
      <c r="H15" s="153"/>
      <c r="I15" s="153"/>
      <c r="J15" s="420"/>
      <c r="K15" s="329"/>
      <c r="L15" s="507"/>
    </row>
    <row r="16" spans="1:12" ht="12.95" customHeight="1">
      <c r="A16" s="172" t="s">
        <v>19</v>
      </c>
      <c r="B16" s="30"/>
      <c r="C16" s="153"/>
      <c r="D16" s="153"/>
      <c r="E16" s="153"/>
      <c r="F16" s="153"/>
      <c r="G16" s="30"/>
      <c r="H16" s="153"/>
      <c r="I16" s="153"/>
      <c r="J16" s="420"/>
      <c r="K16" s="329"/>
      <c r="L16" s="507"/>
    </row>
    <row r="17" spans="1:12" ht="12.95" customHeight="1" thickBot="1">
      <c r="A17" s="172" t="s">
        <v>20</v>
      </c>
      <c r="B17" s="40"/>
      <c r="C17" s="155"/>
      <c r="D17" s="155"/>
      <c r="E17" s="155"/>
      <c r="F17" s="155"/>
      <c r="G17" s="30"/>
      <c r="H17" s="155"/>
      <c r="I17" s="155"/>
      <c r="J17" s="427"/>
      <c r="K17" s="330"/>
      <c r="L17" s="507"/>
    </row>
    <row r="18" spans="1:12" ht="21.75" thickBot="1">
      <c r="A18" s="175" t="s">
        <v>21</v>
      </c>
      <c r="B18" s="66" t="s">
        <v>428</v>
      </c>
      <c r="C18" s="156">
        <f>SUM(C6:C17)</f>
        <v>17814</v>
      </c>
      <c r="D18" s="156">
        <f>SUM(D6:D17)</f>
        <v>19014</v>
      </c>
      <c r="E18" s="156">
        <v>19014</v>
      </c>
      <c r="F18" s="156">
        <f>SUM(F6:F17)</f>
        <v>8937</v>
      </c>
      <c r="G18" s="66" t="s">
        <v>327</v>
      </c>
      <c r="H18" s="156">
        <f>SUM(H6:H17)</f>
        <v>22743</v>
      </c>
      <c r="I18" s="156">
        <f>SUM(I6:I17)</f>
        <v>24555</v>
      </c>
      <c r="J18" s="422"/>
      <c r="K18" s="194">
        <f>SUM(K6:K17)</f>
        <v>7160</v>
      </c>
      <c r="L18" s="507"/>
    </row>
    <row r="19" spans="1:12" ht="12.95" customHeight="1">
      <c r="A19" s="176" t="s">
        <v>22</v>
      </c>
      <c r="B19" s="177" t="s">
        <v>324</v>
      </c>
      <c r="C19" s="286">
        <f>+C20+C21+C22+C23</f>
        <v>4929</v>
      </c>
      <c r="D19" s="286">
        <f>+D20+D21+D22+D23</f>
        <v>5541</v>
      </c>
      <c r="E19" s="286">
        <v>5541</v>
      </c>
      <c r="F19" s="286">
        <f>+F20+F21+F22+F23</f>
        <v>0</v>
      </c>
      <c r="G19" s="178" t="s">
        <v>139</v>
      </c>
      <c r="H19" s="157"/>
      <c r="I19" s="157"/>
      <c r="J19" s="428"/>
      <c r="K19" s="331"/>
      <c r="L19" s="507"/>
    </row>
    <row r="20" spans="1:12" ht="12.95" customHeight="1">
      <c r="A20" s="179" t="s">
        <v>23</v>
      </c>
      <c r="B20" s="178" t="s">
        <v>166</v>
      </c>
      <c r="C20" s="55">
        <v>4929</v>
      </c>
      <c r="D20" s="55">
        <v>5541</v>
      </c>
      <c r="E20" s="55">
        <v>5541</v>
      </c>
      <c r="F20" s="55"/>
      <c r="G20" s="178" t="s">
        <v>326</v>
      </c>
      <c r="H20" s="55"/>
      <c r="I20" s="55"/>
      <c r="J20" s="424"/>
      <c r="K20" s="332"/>
      <c r="L20" s="507"/>
    </row>
    <row r="21" spans="1:12" ht="12.95" customHeight="1">
      <c r="A21" s="179" t="s">
        <v>24</v>
      </c>
      <c r="B21" s="178" t="s">
        <v>167</v>
      </c>
      <c r="C21" s="55"/>
      <c r="D21" s="55"/>
      <c r="E21" s="55"/>
      <c r="F21" s="55"/>
      <c r="G21" s="178" t="s">
        <v>113</v>
      </c>
      <c r="H21" s="55"/>
      <c r="I21" s="55"/>
      <c r="J21" s="424"/>
      <c r="K21" s="332"/>
      <c r="L21" s="507"/>
    </row>
    <row r="22" spans="1:12" ht="12.95" customHeight="1">
      <c r="A22" s="179" t="s">
        <v>25</v>
      </c>
      <c r="B22" s="178" t="s">
        <v>172</v>
      </c>
      <c r="C22" s="55"/>
      <c r="D22" s="55"/>
      <c r="E22" s="55"/>
      <c r="F22" s="55"/>
      <c r="G22" s="178" t="s">
        <v>114</v>
      </c>
      <c r="H22" s="55"/>
      <c r="I22" s="55"/>
      <c r="J22" s="424"/>
      <c r="K22" s="332"/>
      <c r="L22" s="507"/>
    </row>
    <row r="23" spans="1:12" ht="12.95" customHeight="1">
      <c r="A23" s="179" t="s">
        <v>26</v>
      </c>
      <c r="B23" s="178" t="s">
        <v>173</v>
      </c>
      <c r="C23" s="55"/>
      <c r="D23" s="55"/>
      <c r="E23" s="55"/>
      <c r="F23" s="55"/>
      <c r="G23" s="177" t="s">
        <v>175</v>
      </c>
      <c r="H23" s="55"/>
      <c r="I23" s="55"/>
      <c r="J23" s="424"/>
      <c r="K23" s="332"/>
      <c r="L23" s="507"/>
    </row>
    <row r="24" spans="1:12" ht="12.95" customHeight="1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/>
      <c r="F24" s="180">
        <f>+F25+F26</f>
        <v>0</v>
      </c>
      <c r="G24" s="178" t="s">
        <v>140</v>
      </c>
      <c r="H24" s="55"/>
      <c r="I24" s="55"/>
      <c r="J24" s="424"/>
      <c r="K24" s="332"/>
      <c r="L24" s="507"/>
    </row>
    <row r="25" spans="1:12" ht="12.95" customHeight="1">
      <c r="A25" s="176" t="s">
        <v>28</v>
      </c>
      <c r="B25" s="177" t="s">
        <v>322</v>
      </c>
      <c r="C25" s="157"/>
      <c r="D25" s="157"/>
      <c r="E25" s="157"/>
      <c r="F25" s="157"/>
      <c r="G25" s="171" t="s">
        <v>410</v>
      </c>
      <c r="H25" s="157"/>
      <c r="I25" s="157"/>
      <c r="J25" s="428"/>
      <c r="K25" s="331"/>
      <c r="L25" s="507"/>
    </row>
    <row r="26" spans="1:12" ht="12.95" customHeight="1">
      <c r="A26" s="179" t="s">
        <v>29</v>
      </c>
      <c r="B26" s="178" t="s">
        <v>323</v>
      </c>
      <c r="C26" s="55"/>
      <c r="D26" s="55"/>
      <c r="E26" s="55"/>
      <c r="F26" s="55"/>
      <c r="G26" s="173" t="s">
        <v>416</v>
      </c>
      <c r="H26" s="55"/>
      <c r="I26" s="55"/>
      <c r="J26" s="424"/>
      <c r="K26" s="332"/>
      <c r="L26" s="507"/>
    </row>
    <row r="27" spans="1:12" ht="12.95" customHeight="1">
      <c r="A27" s="172" t="s">
        <v>30</v>
      </c>
      <c r="B27" s="178" t="s">
        <v>547</v>
      </c>
      <c r="C27" s="55"/>
      <c r="D27" s="55"/>
      <c r="E27" s="55"/>
      <c r="F27" s="55">
        <v>17</v>
      </c>
      <c r="G27" s="173" t="s">
        <v>417</v>
      </c>
      <c r="H27" s="55"/>
      <c r="I27" s="55"/>
      <c r="J27" s="424"/>
      <c r="K27" s="332"/>
      <c r="L27" s="507"/>
    </row>
    <row r="28" spans="1:12" ht="12.95" customHeight="1" thickBot="1">
      <c r="A28" s="209" t="s">
        <v>31</v>
      </c>
      <c r="B28" s="177" t="s">
        <v>280</v>
      </c>
      <c r="C28" s="157"/>
      <c r="D28" s="157"/>
      <c r="E28" s="157"/>
      <c r="F28" s="157"/>
      <c r="G28" s="241" t="s">
        <v>546</v>
      </c>
      <c r="H28" s="157"/>
      <c r="I28" s="157"/>
      <c r="J28" s="428"/>
      <c r="K28" s="331">
        <v>627</v>
      </c>
      <c r="L28" s="507"/>
    </row>
    <row r="29" spans="1:12" ht="24" customHeight="1" thickBot="1">
      <c r="A29" s="175" t="s">
        <v>32</v>
      </c>
      <c r="B29" s="66" t="s">
        <v>429</v>
      </c>
      <c r="C29" s="156">
        <f>+C19+C24+C27+C28</f>
        <v>4929</v>
      </c>
      <c r="D29" s="156">
        <f>+D19+D24+D27+D28</f>
        <v>5541</v>
      </c>
      <c r="E29" s="321">
        <v>5541</v>
      </c>
      <c r="F29" s="321">
        <f>+F19+F24+F27+F28</f>
        <v>17</v>
      </c>
      <c r="G29" s="66" t="s">
        <v>431</v>
      </c>
      <c r="H29" s="156">
        <f>SUM(H19:H28)</f>
        <v>0</v>
      </c>
      <c r="I29" s="156">
        <f>SUM(I19:I28)</f>
        <v>0</v>
      </c>
      <c r="J29" s="422"/>
      <c r="K29" s="194">
        <f>SUM(K19:K28)</f>
        <v>627</v>
      </c>
      <c r="L29" s="507"/>
    </row>
    <row r="30" spans="1:12" ht="13.5" thickBot="1">
      <c r="A30" s="175" t="s">
        <v>33</v>
      </c>
      <c r="B30" s="181" t="s">
        <v>430</v>
      </c>
      <c r="C30" s="326">
        <f>+C18+C29</f>
        <v>22743</v>
      </c>
      <c r="D30" s="326">
        <f>+D18+D29</f>
        <v>24555</v>
      </c>
      <c r="E30" s="417">
        <v>24555</v>
      </c>
      <c r="F30" s="182">
        <f>+F18+F29</f>
        <v>8954</v>
      </c>
      <c r="G30" s="181" t="s">
        <v>432</v>
      </c>
      <c r="H30" s="326">
        <f>+H18+H29</f>
        <v>22743</v>
      </c>
      <c r="I30" s="326">
        <f>+I18+I29</f>
        <v>24555</v>
      </c>
      <c r="J30" s="417"/>
      <c r="K30" s="182">
        <f>+K18+K29</f>
        <v>7787</v>
      </c>
      <c r="L30" s="507"/>
    </row>
    <row r="31" spans="1:12" ht="13.5" thickBot="1">
      <c r="A31" s="175" t="s">
        <v>34</v>
      </c>
      <c r="B31" s="181" t="s">
        <v>117</v>
      </c>
      <c r="C31" s="326">
        <f>IF(C18-H18&lt;0,H18-C18,"-")</f>
        <v>4929</v>
      </c>
      <c r="D31" s="326">
        <f>IF(D18-I18&lt;0,I18-D18,"-")</f>
        <v>5541</v>
      </c>
      <c r="E31" s="417">
        <v>5541</v>
      </c>
      <c r="F31" s="182" t="str">
        <f>IF(F18-K18&lt;0,K18-F18,"-")</f>
        <v>-</v>
      </c>
      <c r="G31" s="181" t="s">
        <v>118</v>
      </c>
      <c r="H31" s="326" t="str">
        <f>IF(C18-H18&gt;0,C18-H18,"-")</f>
        <v>-</v>
      </c>
      <c r="I31" s="326" t="str">
        <f>IF(D18-I18&gt;0,D18-I18,"-")</f>
        <v>-</v>
      </c>
      <c r="J31" s="417"/>
      <c r="K31" s="182">
        <f>IF(F18-K18&gt;0,F18-K18,"-")</f>
        <v>1777</v>
      </c>
      <c r="L31" s="507"/>
    </row>
    <row r="32" spans="1:12" ht="13.5" thickBot="1">
      <c r="A32" s="175" t="s">
        <v>35</v>
      </c>
      <c r="B32" s="181" t="s">
        <v>176</v>
      </c>
      <c r="C32" s="326" t="str">
        <f>IF(C18+C29-H30&lt;0,H30-(C18+C29),"-")</f>
        <v>-</v>
      </c>
      <c r="D32" s="326" t="str">
        <f>IF(D18+D29-I30&lt;0,I30-(D18+D29),"-")</f>
        <v>-</v>
      </c>
      <c r="E32" s="417"/>
      <c r="F32" s="182" t="str">
        <f>IF(F18+F29-K30&lt;0,K30-(F18+F29),"-")</f>
        <v>-</v>
      </c>
      <c r="G32" s="181" t="s">
        <v>177</v>
      </c>
      <c r="H32" s="326" t="str">
        <f>IF(C18+C29-H30&gt;0,C18+C29-H30,"-")</f>
        <v>-</v>
      </c>
      <c r="I32" s="326" t="str">
        <f>IF(D18+D29-I30&gt;0,D18+D29-I30,"-")</f>
        <v>-</v>
      </c>
      <c r="J32" s="417"/>
      <c r="K32" s="182">
        <f>IF(F18+F29-K30&gt;0,F18+F29-K30,"-")</f>
        <v>1167</v>
      </c>
      <c r="L32" s="507"/>
    </row>
    <row r="33" spans="2:7" ht="18.75">
      <c r="B33" s="508"/>
      <c r="C33" s="508"/>
      <c r="D33" s="508"/>
      <c r="E33" s="508"/>
      <c r="F33" s="508"/>
      <c r="G33" s="508"/>
    </row>
  </sheetData>
  <mergeCells count="3">
    <mergeCell ref="A3:A4"/>
    <mergeCell ref="L1:L32"/>
    <mergeCell ref="B33:G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view="pageBreakPreview" zoomScale="115" zoomScaleSheetLayoutView="115" workbookViewId="0" topLeftCell="C1">
      <selection activeCell="L1" sqref="L1:L33"/>
    </sheetView>
  </sheetViews>
  <sheetFormatPr defaultColWidth="9.00390625" defaultRowHeight="12.75"/>
  <cols>
    <col min="1" max="1" width="6.875" style="38" customWidth="1"/>
    <col min="2" max="2" width="49.875" style="87" customWidth="1"/>
    <col min="3" max="3" width="10.875" style="38" customWidth="1"/>
    <col min="4" max="4" width="11.875" style="38" customWidth="1"/>
    <col min="5" max="5" width="10.50390625" style="38" customWidth="1"/>
    <col min="6" max="6" width="13.625" style="38" customWidth="1"/>
    <col min="7" max="7" width="43.50390625" style="38" customWidth="1"/>
    <col min="8" max="8" width="10.50390625" style="38" customWidth="1"/>
    <col min="9" max="9" width="11.125" style="38" customWidth="1"/>
    <col min="10" max="10" width="11.00390625" style="38" customWidth="1"/>
    <col min="11" max="11" width="13.875" style="38" customWidth="1"/>
    <col min="12" max="12" width="4.875" style="38" customWidth="1"/>
    <col min="13" max="16384" width="9.375" style="38" customWidth="1"/>
  </cols>
  <sheetData>
    <row r="1" spans="2:12" ht="31.5">
      <c r="B1" s="159" t="s">
        <v>116</v>
      </c>
      <c r="C1" s="160"/>
      <c r="D1" s="160"/>
      <c r="E1" s="160"/>
      <c r="F1" s="160"/>
      <c r="G1" s="160"/>
      <c r="H1" s="160"/>
      <c r="I1" s="160"/>
      <c r="J1" s="160"/>
      <c r="K1" s="160"/>
      <c r="L1" s="507" t="s">
        <v>555</v>
      </c>
    </row>
    <row r="2" spans="8:12" ht="14.25" thickBot="1">
      <c r="H2" s="161" t="s">
        <v>50</v>
      </c>
      <c r="I2" s="161"/>
      <c r="J2" s="161"/>
      <c r="K2" s="161"/>
      <c r="L2" s="507"/>
    </row>
    <row r="3" spans="1:12" ht="13.5" customHeight="1" thickBot="1">
      <c r="A3" s="505" t="s">
        <v>58</v>
      </c>
      <c r="B3" s="162" t="s">
        <v>45</v>
      </c>
      <c r="C3" s="163"/>
      <c r="D3" s="316"/>
      <c r="E3" s="316"/>
      <c r="F3" s="316"/>
      <c r="G3" s="162" t="s">
        <v>46</v>
      </c>
      <c r="H3" s="164"/>
      <c r="I3" s="323"/>
      <c r="J3" s="323"/>
      <c r="K3" s="324"/>
      <c r="L3" s="507"/>
    </row>
    <row r="4" spans="1:12" s="165" customFormat="1" ht="48.75" thickBot="1">
      <c r="A4" s="506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+CONCATENATE('1.1.sz.mell.'!D3," módosított előirányzat")</f>
        <v xml:space="preserve"> módosított előirányzat</v>
      </c>
      <c r="F4" s="317" t="str">
        <f>+CONCATENATE(LEFT('1.1.sz.mell.'!C3,4),". IX. 30. teljesítés")</f>
        <v>2015. IX. 30. teljesítés</v>
      </c>
      <c r="G4" s="88" t="s">
        <v>51</v>
      </c>
      <c r="H4" s="89" t="str">
        <f>+C4</f>
        <v>2015. évi eredeti előirányzat</v>
      </c>
      <c r="I4" s="89" t="str">
        <f>+D4</f>
        <v>2015. évi módosított előirányzat</v>
      </c>
      <c r="J4" s="89" t="str">
        <f>+E4</f>
        <v xml:space="preserve"> módosított előirányzat</v>
      </c>
      <c r="K4" s="327" t="str">
        <f>+F4</f>
        <v>2015. IX. 30. teljesítés</v>
      </c>
      <c r="L4" s="507"/>
    </row>
    <row r="5" spans="1:12" s="165" customFormat="1" ht="13.5" thickBot="1">
      <c r="A5" s="166" t="s">
        <v>433</v>
      </c>
      <c r="B5" s="167" t="s">
        <v>434</v>
      </c>
      <c r="C5" s="168" t="s">
        <v>435</v>
      </c>
      <c r="D5" s="168" t="s">
        <v>437</v>
      </c>
      <c r="E5" s="168"/>
      <c r="F5" s="168" t="s">
        <v>436</v>
      </c>
      <c r="G5" s="167" t="s">
        <v>438</v>
      </c>
      <c r="H5" s="168" t="s">
        <v>439</v>
      </c>
      <c r="I5" s="338" t="s">
        <v>440</v>
      </c>
      <c r="J5" s="418"/>
      <c r="K5" s="333" t="s">
        <v>473</v>
      </c>
      <c r="L5" s="507"/>
    </row>
    <row r="6" spans="1:12" ht="12.95" customHeight="1">
      <c r="A6" s="170" t="s">
        <v>9</v>
      </c>
      <c r="B6" s="171" t="s">
        <v>328</v>
      </c>
      <c r="C6" s="152"/>
      <c r="D6" s="152"/>
      <c r="E6" s="152"/>
      <c r="F6" s="152"/>
      <c r="G6" s="171" t="s">
        <v>168</v>
      </c>
      <c r="H6" s="152">
        <v>571</v>
      </c>
      <c r="I6" s="339">
        <v>571</v>
      </c>
      <c r="J6" s="419">
        <v>1071</v>
      </c>
      <c r="K6" s="192">
        <v>156</v>
      </c>
      <c r="L6" s="507"/>
    </row>
    <row r="7" spans="1:12" ht="12.75">
      <c r="A7" s="172" t="s">
        <v>10</v>
      </c>
      <c r="B7" s="173" t="s">
        <v>329</v>
      </c>
      <c r="C7" s="153"/>
      <c r="D7" s="153"/>
      <c r="E7" s="153"/>
      <c r="F7" s="153"/>
      <c r="G7" s="173" t="s">
        <v>334</v>
      </c>
      <c r="H7" s="153"/>
      <c r="I7" s="153"/>
      <c r="J7" s="420"/>
      <c r="K7" s="329"/>
      <c r="L7" s="507"/>
    </row>
    <row r="8" spans="1:12" ht="12.95" customHeight="1">
      <c r="A8" s="172" t="s">
        <v>11</v>
      </c>
      <c r="B8" s="173" t="s">
        <v>4</v>
      </c>
      <c r="C8" s="153"/>
      <c r="D8" s="153"/>
      <c r="E8" s="153"/>
      <c r="F8" s="153"/>
      <c r="G8" s="173" t="s">
        <v>135</v>
      </c>
      <c r="H8" s="153"/>
      <c r="I8" s="153">
        <v>1415</v>
      </c>
      <c r="J8" s="420">
        <v>1415</v>
      </c>
      <c r="K8" s="329"/>
      <c r="L8" s="507"/>
    </row>
    <row r="9" spans="1:12" ht="12.95" customHeight="1">
      <c r="A9" s="172" t="s">
        <v>12</v>
      </c>
      <c r="B9" s="173" t="s">
        <v>330</v>
      </c>
      <c r="C9" s="153"/>
      <c r="D9" s="153"/>
      <c r="E9" s="153"/>
      <c r="F9" s="153"/>
      <c r="G9" s="173" t="s">
        <v>335</v>
      </c>
      <c r="H9" s="153"/>
      <c r="I9" s="153"/>
      <c r="J9" s="420"/>
      <c r="K9" s="329"/>
      <c r="L9" s="507"/>
    </row>
    <row r="10" spans="1:12" ht="12.75" customHeight="1">
      <c r="A10" s="172" t="s">
        <v>13</v>
      </c>
      <c r="B10" s="173" t="s">
        <v>331</v>
      </c>
      <c r="C10" s="153"/>
      <c r="D10" s="153"/>
      <c r="E10" s="153"/>
      <c r="F10" s="153"/>
      <c r="G10" s="173" t="s">
        <v>171</v>
      </c>
      <c r="H10" s="153"/>
      <c r="I10" s="153"/>
      <c r="J10" s="420"/>
      <c r="K10" s="329"/>
      <c r="L10" s="507"/>
    </row>
    <row r="11" spans="1:12" ht="12.95" customHeight="1">
      <c r="A11" s="172" t="s">
        <v>14</v>
      </c>
      <c r="B11" s="173" t="s">
        <v>332</v>
      </c>
      <c r="C11" s="154"/>
      <c r="D11" s="154"/>
      <c r="E11" s="154"/>
      <c r="F11" s="154"/>
      <c r="G11" s="242"/>
      <c r="H11" s="153"/>
      <c r="I11" s="153"/>
      <c r="J11" s="420"/>
      <c r="K11" s="329"/>
      <c r="L11" s="507"/>
    </row>
    <row r="12" spans="1:12" ht="12.95" customHeight="1">
      <c r="A12" s="172" t="s">
        <v>15</v>
      </c>
      <c r="B12" s="30"/>
      <c r="C12" s="153"/>
      <c r="D12" s="153"/>
      <c r="E12" s="153"/>
      <c r="F12" s="153"/>
      <c r="G12" s="242"/>
      <c r="H12" s="153"/>
      <c r="I12" s="153"/>
      <c r="J12" s="420"/>
      <c r="K12" s="329"/>
      <c r="L12" s="507"/>
    </row>
    <row r="13" spans="1:12" ht="12.95" customHeight="1">
      <c r="A13" s="172" t="s">
        <v>16</v>
      </c>
      <c r="B13" s="30"/>
      <c r="C13" s="153"/>
      <c r="D13" s="153"/>
      <c r="E13" s="153"/>
      <c r="F13" s="153"/>
      <c r="G13" s="243"/>
      <c r="H13" s="153"/>
      <c r="I13" s="153"/>
      <c r="J13" s="420"/>
      <c r="K13" s="329"/>
      <c r="L13" s="507"/>
    </row>
    <row r="14" spans="1:12" ht="12.95" customHeight="1">
      <c r="A14" s="172" t="s">
        <v>17</v>
      </c>
      <c r="B14" s="240"/>
      <c r="C14" s="154"/>
      <c r="D14" s="154"/>
      <c r="E14" s="154"/>
      <c r="F14" s="154"/>
      <c r="G14" s="242"/>
      <c r="H14" s="153"/>
      <c r="I14" s="153"/>
      <c r="J14" s="420"/>
      <c r="K14" s="329"/>
      <c r="L14" s="507"/>
    </row>
    <row r="15" spans="1:12" ht="12.75">
      <c r="A15" s="172" t="s">
        <v>18</v>
      </c>
      <c r="B15" s="30"/>
      <c r="C15" s="154"/>
      <c r="D15" s="154"/>
      <c r="E15" s="154"/>
      <c r="F15" s="154"/>
      <c r="G15" s="242"/>
      <c r="H15" s="153"/>
      <c r="I15" s="153"/>
      <c r="J15" s="420"/>
      <c r="K15" s="329"/>
      <c r="L15" s="507"/>
    </row>
    <row r="16" spans="1:12" ht="12.95" customHeight="1" thickBot="1">
      <c r="A16" s="209" t="s">
        <v>19</v>
      </c>
      <c r="B16" s="241"/>
      <c r="C16" s="211"/>
      <c r="D16" s="211"/>
      <c r="E16" s="211"/>
      <c r="F16" s="211"/>
      <c r="G16" s="210" t="s">
        <v>39</v>
      </c>
      <c r="H16" s="336"/>
      <c r="I16" s="336"/>
      <c r="J16" s="421"/>
      <c r="K16" s="334"/>
      <c r="L16" s="507"/>
    </row>
    <row r="17" spans="1:12" ht="15.95" customHeight="1" thickBot="1">
      <c r="A17" s="175" t="s">
        <v>20</v>
      </c>
      <c r="B17" s="66" t="s">
        <v>342</v>
      </c>
      <c r="C17" s="156">
        <f>+C6+C8+C9+C11+C12+C13+C14+C15+C16</f>
        <v>0</v>
      </c>
      <c r="D17" s="156">
        <f>+D6+D8+D9+D11+D12+D13+D14+D15+D16</f>
        <v>0</v>
      </c>
      <c r="E17" s="156"/>
      <c r="F17" s="156">
        <f>+F6+F8+F9+F11+F12+F13+F14+F15+F16</f>
        <v>0</v>
      </c>
      <c r="G17" s="66" t="s">
        <v>343</v>
      </c>
      <c r="H17" s="156">
        <f>+H6+H8+H10+H11+H12+H13+H14+H15+H16</f>
        <v>571</v>
      </c>
      <c r="I17" s="156">
        <f>+I6+I8+I10+I11+I12+I13+I14+I15+I16</f>
        <v>1986</v>
      </c>
      <c r="J17" s="422">
        <v>2486</v>
      </c>
      <c r="K17" s="194">
        <f>+K6+K8+K10+K11+K12+K13+K14+K15+K16</f>
        <v>156</v>
      </c>
      <c r="L17" s="507"/>
    </row>
    <row r="18" spans="1:12" ht="12.95" customHeight="1">
      <c r="A18" s="170" t="s">
        <v>21</v>
      </c>
      <c r="B18" s="184" t="s">
        <v>189</v>
      </c>
      <c r="C18" s="191">
        <f>+C19+C20+C21+C22+C23</f>
        <v>571</v>
      </c>
      <c r="D18" s="191">
        <v>1986</v>
      </c>
      <c r="E18" s="191">
        <v>2486</v>
      </c>
      <c r="F18" s="191">
        <f>+F19+F20+F21+F22+F23</f>
        <v>0</v>
      </c>
      <c r="G18" s="178" t="s">
        <v>139</v>
      </c>
      <c r="H18" s="337"/>
      <c r="I18" s="337"/>
      <c r="J18" s="423"/>
      <c r="K18" s="335"/>
      <c r="L18" s="507"/>
    </row>
    <row r="19" spans="1:12" ht="12.95" customHeight="1">
      <c r="A19" s="172" t="s">
        <v>22</v>
      </c>
      <c r="B19" s="185" t="s">
        <v>178</v>
      </c>
      <c r="C19" s="55">
        <v>571</v>
      </c>
      <c r="D19" s="55">
        <v>1986</v>
      </c>
      <c r="E19" s="55">
        <v>2486</v>
      </c>
      <c r="F19" s="55"/>
      <c r="G19" s="178" t="s">
        <v>142</v>
      </c>
      <c r="H19" s="55"/>
      <c r="I19" s="55"/>
      <c r="J19" s="424"/>
      <c r="K19" s="332"/>
      <c r="L19" s="507"/>
    </row>
    <row r="20" spans="1:12" ht="12.95" customHeight="1">
      <c r="A20" s="170" t="s">
        <v>23</v>
      </c>
      <c r="B20" s="185" t="s">
        <v>179</v>
      </c>
      <c r="C20" s="55"/>
      <c r="D20" s="55"/>
      <c r="E20" s="55"/>
      <c r="F20" s="55"/>
      <c r="G20" s="178" t="s">
        <v>113</v>
      </c>
      <c r="H20" s="55"/>
      <c r="I20" s="55"/>
      <c r="J20" s="424"/>
      <c r="K20" s="332"/>
      <c r="L20" s="507"/>
    </row>
    <row r="21" spans="1:12" ht="12.95" customHeight="1">
      <c r="A21" s="172" t="s">
        <v>24</v>
      </c>
      <c r="B21" s="185" t="s">
        <v>180</v>
      </c>
      <c r="C21" s="55"/>
      <c r="D21" s="55"/>
      <c r="E21" s="55"/>
      <c r="F21" s="55"/>
      <c r="G21" s="178" t="s">
        <v>114</v>
      </c>
      <c r="H21" s="55"/>
      <c r="I21" s="55"/>
      <c r="J21" s="424"/>
      <c r="K21" s="332"/>
      <c r="L21" s="507"/>
    </row>
    <row r="22" spans="1:12" ht="12.95" customHeight="1">
      <c r="A22" s="170" t="s">
        <v>25</v>
      </c>
      <c r="B22" s="185" t="s">
        <v>181</v>
      </c>
      <c r="C22" s="55"/>
      <c r="D22" s="55"/>
      <c r="E22" s="55"/>
      <c r="F22" s="55"/>
      <c r="G22" s="177" t="s">
        <v>175</v>
      </c>
      <c r="H22" s="55"/>
      <c r="I22" s="55"/>
      <c r="J22" s="424"/>
      <c r="K22" s="332"/>
      <c r="L22" s="507"/>
    </row>
    <row r="23" spans="1:12" ht="12.95" customHeight="1">
      <c r="A23" s="172" t="s">
        <v>26</v>
      </c>
      <c r="B23" s="186" t="s">
        <v>182</v>
      </c>
      <c r="C23" s="55"/>
      <c r="D23" s="55"/>
      <c r="E23" s="55"/>
      <c r="F23" s="55"/>
      <c r="G23" s="178" t="s">
        <v>143</v>
      </c>
      <c r="H23" s="55"/>
      <c r="I23" s="55"/>
      <c r="J23" s="424"/>
      <c r="K23" s="332"/>
      <c r="L23" s="507"/>
    </row>
    <row r="24" spans="1:12" ht="12.95" customHeight="1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/>
      <c r="F24" s="180">
        <f>+F25+F26+F27+F28+F29</f>
        <v>0</v>
      </c>
      <c r="G24" s="188" t="s">
        <v>141</v>
      </c>
      <c r="H24" s="55"/>
      <c r="I24" s="55"/>
      <c r="J24" s="424"/>
      <c r="K24" s="332"/>
      <c r="L24" s="507"/>
    </row>
    <row r="25" spans="1:12" ht="12.95" customHeight="1">
      <c r="A25" s="172" t="s">
        <v>28</v>
      </c>
      <c r="B25" s="186" t="s">
        <v>184</v>
      </c>
      <c r="C25" s="55"/>
      <c r="D25" s="55"/>
      <c r="E25" s="55"/>
      <c r="F25" s="55"/>
      <c r="G25" s="188" t="s">
        <v>336</v>
      </c>
      <c r="H25" s="55"/>
      <c r="I25" s="55"/>
      <c r="J25" s="424"/>
      <c r="K25" s="332"/>
      <c r="L25" s="507"/>
    </row>
    <row r="26" spans="1:12" ht="12.95" customHeight="1">
      <c r="A26" s="170" t="s">
        <v>29</v>
      </c>
      <c r="B26" s="186" t="s">
        <v>185</v>
      </c>
      <c r="C26" s="55"/>
      <c r="D26" s="55"/>
      <c r="E26" s="55"/>
      <c r="F26" s="55"/>
      <c r="G26" s="183"/>
      <c r="H26" s="55"/>
      <c r="I26" s="55"/>
      <c r="J26" s="424"/>
      <c r="K26" s="332"/>
      <c r="L26" s="507"/>
    </row>
    <row r="27" spans="1:12" ht="12.95" customHeight="1">
      <c r="A27" s="172" t="s">
        <v>30</v>
      </c>
      <c r="B27" s="185" t="s">
        <v>186</v>
      </c>
      <c r="C27" s="55"/>
      <c r="D27" s="55"/>
      <c r="E27" s="55"/>
      <c r="F27" s="55"/>
      <c r="G27" s="64"/>
      <c r="H27" s="55"/>
      <c r="I27" s="55"/>
      <c r="J27" s="424"/>
      <c r="K27" s="332"/>
      <c r="L27" s="507"/>
    </row>
    <row r="28" spans="1:12" ht="12.95" customHeight="1">
      <c r="A28" s="170" t="s">
        <v>31</v>
      </c>
      <c r="B28" s="189" t="s">
        <v>187</v>
      </c>
      <c r="C28" s="55"/>
      <c r="D28" s="55"/>
      <c r="E28" s="55"/>
      <c r="F28" s="55"/>
      <c r="G28" s="30"/>
      <c r="H28" s="55"/>
      <c r="I28" s="55"/>
      <c r="J28" s="424"/>
      <c r="K28" s="332"/>
      <c r="L28" s="507"/>
    </row>
    <row r="29" spans="1:12" ht="12.95" customHeight="1" thickBot="1">
      <c r="A29" s="172" t="s">
        <v>32</v>
      </c>
      <c r="B29" s="190" t="s">
        <v>188</v>
      </c>
      <c r="C29" s="55"/>
      <c r="D29" s="55"/>
      <c r="E29" s="55"/>
      <c r="F29" s="55"/>
      <c r="G29" s="64"/>
      <c r="H29" s="55"/>
      <c r="I29" s="55"/>
      <c r="J29" s="424"/>
      <c r="K29" s="332"/>
      <c r="L29" s="507"/>
    </row>
    <row r="30" spans="1:12" ht="21.75" customHeight="1" thickBot="1">
      <c r="A30" s="175" t="s">
        <v>33</v>
      </c>
      <c r="B30" s="66" t="s">
        <v>333</v>
      </c>
      <c r="C30" s="156">
        <f>+C18+C24</f>
        <v>571</v>
      </c>
      <c r="D30" s="156">
        <f>+D18+D24</f>
        <v>1986</v>
      </c>
      <c r="E30" s="156"/>
      <c r="F30" s="156">
        <f>+F18+F24</f>
        <v>0</v>
      </c>
      <c r="G30" s="66" t="s">
        <v>337</v>
      </c>
      <c r="H30" s="156">
        <f>SUM(H18:H29)</f>
        <v>0</v>
      </c>
      <c r="I30" s="156">
        <f>SUM(I18:I29)</f>
        <v>0</v>
      </c>
      <c r="J30" s="422"/>
      <c r="K30" s="194">
        <f>SUM(K18:K29)</f>
        <v>0</v>
      </c>
      <c r="L30" s="507"/>
    </row>
    <row r="31" spans="1:12" ht="13.5" thickBot="1">
      <c r="A31" s="175" t="s">
        <v>34</v>
      </c>
      <c r="B31" s="181" t="s">
        <v>338</v>
      </c>
      <c r="C31" s="326">
        <f>+C17+C30</f>
        <v>571</v>
      </c>
      <c r="D31" s="326">
        <f>+D17+D30</f>
        <v>1986</v>
      </c>
      <c r="E31" s="417"/>
      <c r="F31" s="182">
        <f>+F17+F30</f>
        <v>0</v>
      </c>
      <c r="G31" s="181" t="s">
        <v>339</v>
      </c>
      <c r="H31" s="326">
        <f>+H17+H30</f>
        <v>571</v>
      </c>
      <c r="I31" s="326">
        <f>+I17+I30</f>
        <v>1986</v>
      </c>
      <c r="J31" s="417"/>
      <c r="K31" s="182">
        <f>+K17+K30</f>
        <v>156</v>
      </c>
      <c r="L31" s="507"/>
    </row>
    <row r="32" spans="1:12" ht="13.5" thickBot="1">
      <c r="A32" s="175" t="s">
        <v>35</v>
      </c>
      <c r="B32" s="181" t="s">
        <v>117</v>
      </c>
      <c r="C32" s="326">
        <f>IF(C17-H17&lt;0,H17-C17,"-")</f>
        <v>571</v>
      </c>
      <c r="D32" s="326">
        <f>IF(D17-I17&lt;0,I17-D17,"-")</f>
        <v>1986</v>
      </c>
      <c r="E32" s="417"/>
      <c r="F32" s="182">
        <f>IF(F17-K17&lt;0,K17-F17,"-")</f>
        <v>156</v>
      </c>
      <c r="G32" s="181" t="s">
        <v>118</v>
      </c>
      <c r="H32" s="326" t="str">
        <f>IF(C17-H17&gt;0,C17-H17,"-")</f>
        <v>-</v>
      </c>
      <c r="I32" s="326" t="str">
        <f>IF(D17-I17&gt;0,D17-I17,"-")</f>
        <v>-</v>
      </c>
      <c r="J32" s="417"/>
      <c r="K32" s="182" t="str">
        <f>IF(F17-K17&gt;0,F17-K17,"-")</f>
        <v>-</v>
      </c>
      <c r="L32" s="507"/>
    </row>
    <row r="33" spans="1:12" ht="13.5" thickBot="1">
      <c r="A33" s="175" t="s">
        <v>36</v>
      </c>
      <c r="B33" s="181" t="s">
        <v>176</v>
      </c>
      <c r="C33" s="326" t="str">
        <f>IF(C17+C30-H26&lt;0,H26-(C17+C30),"-")</f>
        <v>-</v>
      </c>
      <c r="D33" s="326" t="str">
        <f>IF(D17+D30-I26&lt;0,I26-(D17+D30),"-")</f>
        <v>-</v>
      </c>
      <c r="E33" s="417"/>
      <c r="F33" s="182" t="str">
        <f>IF(F17+F30-K26&lt;0,K26-(F17+F30),"-")</f>
        <v>-</v>
      </c>
      <c r="G33" s="181" t="s">
        <v>177</v>
      </c>
      <c r="H33" s="326">
        <f>IF(C17+C30-H26&gt;0,C17+C30-H26,"-")</f>
        <v>571</v>
      </c>
      <c r="I33" s="326">
        <f>IF(D17+D30-I26&gt;0,D17+D30-I26,"-")</f>
        <v>1986</v>
      </c>
      <c r="J33" s="417"/>
      <c r="K33" s="182" t="str">
        <f>IF(F17+F30-K26&gt;0,F17+F30-K26,"-")</f>
        <v>-</v>
      </c>
      <c r="L33" s="507"/>
    </row>
  </sheetData>
  <mergeCells count="2">
    <mergeCell ref="A3:A4"/>
    <mergeCell ref="L1:L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 topLeftCell="A10">
      <selection activeCell="A39" sqref="A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40" t="s">
        <v>108</v>
      </c>
      <c r="B1" s="101"/>
      <c r="C1" s="101"/>
      <c r="D1" s="101"/>
      <c r="E1" s="341" t="s">
        <v>112</v>
      </c>
    </row>
    <row r="2" spans="1:5" ht="12.75">
      <c r="A2" s="101"/>
      <c r="B2" s="101"/>
      <c r="C2" s="101"/>
      <c r="D2" s="101"/>
      <c r="E2" s="101"/>
    </row>
    <row r="3" spans="1:5" ht="12.75">
      <c r="A3" s="342"/>
      <c r="B3" s="343"/>
      <c r="C3" s="342"/>
      <c r="D3" s="344"/>
      <c r="E3" s="343"/>
    </row>
    <row r="4" spans="1:5" ht="15.75">
      <c r="A4" s="103" t="str">
        <f>+ÖSSZEFÜGGÉSEK!A6</f>
        <v>2015. évi eredeti előirányzat BEVÉTELEK</v>
      </c>
      <c r="B4" s="345"/>
      <c r="C4" s="346"/>
      <c r="D4" s="344"/>
      <c r="E4" s="343"/>
    </row>
    <row r="5" spans="1:5" ht="12.75">
      <c r="A5" s="342"/>
      <c r="B5" s="343"/>
      <c r="C5" s="342"/>
      <c r="D5" s="344"/>
      <c r="E5" s="343"/>
    </row>
    <row r="6" spans="1:5" ht="12.75">
      <c r="A6" s="342" t="s">
        <v>526</v>
      </c>
      <c r="B6" s="343">
        <f>+'1.1.sz.mell.'!C63</f>
        <v>17814</v>
      </c>
      <c r="C6" s="342" t="s">
        <v>474</v>
      </c>
      <c r="D6" s="344">
        <f>+'2.1.sz.mell  '!C18+'2.2.sz.mell  '!C17</f>
        <v>17814</v>
      </c>
      <c r="E6" s="343">
        <f>+B6-D6</f>
        <v>0</v>
      </c>
    </row>
    <row r="7" spans="1:5" ht="12.75">
      <c r="A7" s="342" t="s">
        <v>542</v>
      </c>
      <c r="B7" s="343">
        <f>+'1.1.sz.mell.'!C87</f>
        <v>5500</v>
      </c>
      <c r="C7" s="342" t="s">
        <v>481</v>
      </c>
      <c r="D7" s="344">
        <f>+'2.1.sz.mell  '!C29+'2.2.sz.mell  '!C30</f>
        <v>5500</v>
      </c>
      <c r="E7" s="343">
        <f>+B7-D7</f>
        <v>0</v>
      </c>
    </row>
    <row r="8" spans="1:5" ht="12.75">
      <c r="A8" s="342" t="s">
        <v>543</v>
      </c>
      <c r="B8" s="343">
        <f>+'1.1.sz.mell.'!C88</f>
        <v>23314</v>
      </c>
      <c r="C8" s="342" t="s">
        <v>482</v>
      </c>
      <c r="D8" s="344">
        <f>+'2.1.sz.mell  '!C30+'2.2.sz.mell  '!C31</f>
        <v>23314</v>
      </c>
      <c r="E8" s="343">
        <f>+B8-D8</f>
        <v>0</v>
      </c>
    </row>
    <row r="9" spans="1:5" ht="12.75">
      <c r="A9" s="342"/>
      <c r="B9" s="343"/>
      <c r="C9" s="342"/>
      <c r="D9" s="344"/>
      <c r="E9" s="343"/>
    </row>
    <row r="10" spans="1:5" ht="15.75">
      <c r="A10" s="103" t="str">
        <f>+ÖSSZEFÜGGÉSEK!A13</f>
        <v>2015. évi módosított előirányzat BEVÉTELEK</v>
      </c>
      <c r="B10" s="345"/>
      <c r="C10" s="346"/>
      <c r="D10" s="344"/>
      <c r="E10" s="343"/>
    </row>
    <row r="11" spans="1:5" ht="12.75">
      <c r="A11" s="342"/>
      <c r="B11" s="343"/>
      <c r="C11" s="342"/>
      <c r="D11" s="344"/>
      <c r="E11" s="343"/>
    </row>
    <row r="12" spans="1:5" ht="12.75">
      <c r="A12" s="342" t="s">
        <v>527</v>
      </c>
      <c r="B12" s="343">
        <f>+'1.1.sz.mell.'!D63</f>
        <v>19014</v>
      </c>
      <c r="C12" s="342" t="s">
        <v>475</v>
      </c>
      <c r="D12" s="344">
        <f>+'2.1.sz.mell  '!D18+'2.2.sz.mell  '!D17</f>
        <v>19014</v>
      </c>
      <c r="E12" s="343">
        <f>+B12-D12</f>
        <v>0</v>
      </c>
    </row>
    <row r="13" spans="1:5" ht="12.75">
      <c r="A13" s="342" t="s">
        <v>528</v>
      </c>
      <c r="B13" s="343">
        <f>+'1.1.sz.mell.'!D87</f>
        <v>7527</v>
      </c>
      <c r="C13" s="342" t="s">
        <v>483</v>
      </c>
      <c r="D13" s="344">
        <f>+'2.1.sz.mell  '!D29+'2.2.sz.mell  '!D30</f>
        <v>7527</v>
      </c>
      <c r="E13" s="343">
        <f>+B13-D13</f>
        <v>0</v>
      </c>
    </row>
    <row r="14" spans="1:5" ht="12.75">
      <c r="A14" s="342" t="s">
        <v>529</v>
      </c>
      <c r="B14" s="343">
        <f>+'1.1.sz.mell.'!D88</f>
        <v>26541</v>
      </c>
      <c r="C14" s="342" t="s">
        <v>484</v>
      </c>
      <c r="D14" s="344">
        <f>+'2.1.sz.mell  '!D30+'2.2.sz.mell  '!D31</f>
        <v>26541</v>
      </c>
      <c r="E14" s="343">
        <f>+B14-D14</f>
        <v>0</v>
      </c>
    </row>
    <row r="15" spans="1:5" ht="12.75">
      <c r="A15" s="342"/>
      <c r="B15" s="343"/>
      <c r="C15" s="342"/>
      <c r="D15" s="344"/>
      <c r="E15" s="343"/>
    </row>
    <row r="16" spans="1:5" ht="14.25">
      <c r="A16" s="347" t="str">
        <f>+ÖSSZEFÜGGÉSEK!A19</f>
        <v>2015. I. félévi (I-II. negyedévi) teljesítés BEVÉTELEK</v>
      </c>
      <c r="B16" s="102"/>
      <c r="C16" s="346"/>
      <c r="D16" s="344"/>
      <c r="E16" s="343"/>
    </row>
    <row r="17" spans="1:5" ht="12.75">
      <c r="A17" s="342"/>
      <c r="B17" s="343"/>
      <c r="C17" s="342"/>
      <c r="D17" s="344"/>
      <c r="E17" s="343"/>
    </row>
    <row r="18" spans="1:5" ht="12.75">
      <c r="A18" s="342" t="s">
        <v>530</v>
      </c>
      <c r="B18" s="343">
        <f>+'1.1.sz.mell.'!F63</f>
        <v>12359</v>
      </c>
      <c r="C18" s="342" t="s">
        <v>476</v>
      </c>
      <c r="D18" s="344">
        <f>+'2.1.sz.mell  '!F18+'2.2.sz.mell  '!F17</f>
        <v>8937</v>
      </c>
      <c r="E18" s="343">
        <f>+B18-D18</f>
        <v>3422</v>
      </c>
    </row>
    <row r="19" spans="1:5" ht="12.75">
      <c r="A19" s="342" t="s">
        <v>531</v>
      </c>
      <c r="B19" s="343">
        <f>+'1.1.sz.mell.'!F87</f>
        <v>127</v>
      </c>
      <c r="C19" s="342" t="s">
        <v>485</v>
      </c>
      <c r="D19" s="344">
        <f>+'2.1.sz.mell  '!F29+'2.2.sz.mell  '!F30</f>
        <v>17</v>
      </c>
      <c r="E19" s="343">
        <f>+B19-D19</f>
        <v>110</v>
      </c>
    </row>
    <row r="20" spans="1:5" ht="12.75">
      <c r="A20" s="342" t="s">
        <v>532</v>
      </c>
      <c r="B20" s="343">
        <f>+'1.1.sz.mell.'!F88</f>
        <v>12486</v>
      </c>
      <c r="C20" s="342" t="s">
        <v>486</v>
      </c>
      <c r="D20" s="344">
        <f>+'2.1.sz.mell  '!F30+'2.2.sz.mell  '!F31</f>
        <v>8954</v>
      </c>
      <c r="E20" s="343">
        <f>+B20-D20</f>
        <v>3532</v>
      </c>
    </row>
    <row r="21" spans="1:5" ht="12.75">
      <c r="A21" s="342"/>
      <c r="B21" s="343"/>
      <c r="C21" s="342"/>
      <c r="D21" s="344"/>
      <c r="E21" s="343"/>
    </row>
    <row r="22" spans="1:5" ht="15.75">
      <c r="A22" s="103" t="str">
        <f>+ÖSSZEFÜGGÉSEK!A25</f>
        <v>2015. évi eredeti előirányzat KIADÁSOK</v>
      </c>
      <c r="B22" s="345"/>
      <c r="C22" s="346"/>
      <c r="D22" s="344"/>
      <c r="E22" s="343"/>
    </row>
    <row r="23" spans="1:5" ht="12.75">
      <c r="A23" s="342"/>
      <c r="B23" s="343"/>
      <c r="C23" s="342"/>
      <c r="D23" s="344"/>
      <c r="E23" s="343"/>
    </row>
    <row r="24" spans="1:5" ht="12.75">
      <c r="A24" s="342" t="s">
        <v>544</v>
      </c>
      <c r="B24" s="343">
        <f>+'1.1.sz.mell.'!C130</f>
        <v>23314</v>
      </c>
      <c r="C24" s="342" t="s">
        <v>477</v>
      </c>
      <c r="D24" s="344">
        <f>+'2.1.sz.mell  '!H18+'2.2.sz.mell  '!H17</f>
        <v>23314</v>
      </c>
      <c r="E24" s="343">
        <f>+B24-D24</f>
        <v>0</v>
      </c>
    </row>
    <row r="25" spans="1:5" ht="12.75">
      <c r="A25" s="342" t="s">
        <v>534</v>
      </c>
      <c r="B25" s="343">
        <f>+'1.1.sz.mell.'!C155</f>
        <v>0</v>
      </c>
      <c r="C25" s="342" t="s">
        <v>487</v>
      </c>
      <c r="D25" s="344">
        <f>+'2.1.sz.mell  '!H29+'2.2.sz.mell  '!H30</f>
        <v>0</v>
      </c>
      <c r="E25" s="343">
        <f>+B25-D25</f>
        <v>0</v>
      </c>
    </row>
    <row r="26" spans="1:5" ht="12.75">
      <c r="A26" s="342" t="s">
        <v>535</v>
      </c>
      <c r="B26" s="343">
        <f>+'1.1.sz.mell.'!C156</f>
        <v>23314</v>
      </c>
      <c r="C26" s="342" t="s">
        <v>488</v>
      </c>
      <c r="D26" s="344">
        <f>+'2.1.sz.mell  '!H30+'2.2.sz.mell  '!H31</f>
        <v>23314</v>
      </c>
      <c r="E26" s="343">
        <f>+B26-D26</f>
        <v>0</v>
      </c>
    </row>
    <row r="27" spans="1:5" ht="12.75">
      <c r="A27" s="342"/>
      <c r="B27" s="343"/>
      <c r="C27" s="342"/>
      <c r="D27" s="344"/>
      <c r="E27" s="343"/>
    </row>
    <row r="28" spans="1:5" ht="15.75">
      <c r="A28" s="103" t="str">
        <f>+ÖSSZEFÜGGÉSEK!A31</f>
        <v>2015. évi módosított előirányzat KIADÁSOK</v>
      </c>
      <c r="B28" s="345"/>
      <c r="C28" s="346"/>
      <c r="D28" s="344"/>
      <c r="E28" s="343"/>
    </row>
    <row r="29" spans="1:5" ht="12.75">
      <c r="A29" s="342"/>
      <c r="B29" s="343"/>
      <c r="C29" s="342"/>
      <c r="D29" s="344"/>
      <c r="E29" s="343"/>
    </row>
    <row r="30" spans="1:5" ht="12.75">
      <c r="A30" s="342" t="s">
        <v>536</v>
      </c>
      <c r="B30" s="343">
        <f>+'1.1.sz.mell.'!D130</f>
        <v>26541</v>
      </c>
      <c r="C30" s="342" t="s">
        <v>478</v>
      </c>
      <c r="D30" s="344">
        <f>+'2.1.sz.mell  '!I18+'2.2.sz.mell  '!I17</f>
        <v>26541</v>
      </c>
      <c r="E30" s="343">
        <f>+B30-D30</f>
        <v>0</v>
      </c>
    </row>
    <row r="31" spans="1:5" ht="12.75">
      <c r="A31" s="342" t="s">
        <v>537</v>
      </c>
      <c r="B31" s="343">
        <f>+'1.1.sz.mell.'!D155</f>
        <v>0</v>
      </c>
      <c r="C31" s="342" t="s">
        <v>489</v>
      </c>
      <c r="D31" s="344">
        <f>+'2.1.sz.mell  '!I29+'2.2.sz.mell  '!I30</f>
        <v>0</v>
      </c>
      <c r="E31" s="343">
        <f>+B31-D31</f>
        <v>0</v>
      </c>
    </row>
    <row r="32" spans="1:5" ht="12.75">
      <c r="A32" s="342" t="s">
        <v>538</v>
      </c>
      <c r="B32" s="343">
        <f>+'1.1.sz.mell.'!D156</f>
        <v>26541</v>
      </c>
      <c r="C32" s="342" t="s">
        <v>490</v>
      </c>
      <c r="D32" s="344">
        <f>+'2.1.sz.mell  '!I30+'2.2.sz.mell  '!I31</f>
        <v>26541</v>
      </c>
      <c r="E32" s="343">
        <f>+B32-D32</f>
        <v>0</v>
      </c>
    </row>
    <row r="33" spans="1:5" ht="12.75">
      <c r="A33" s="342"/>
      <c r="B33" s="343"/>
      <c r="C33" s="342"/>
      <c r="D33" s="344"/>
      <c r="E33" s="343"/>
    </row>
    <row r="34" spans="1:5" ht="15.75">
      <c r="A34" s="348" t="str">
        <f>+ÖSSZEFÜGGÉSEK!A37</f>
        <v>2015. I. félévi (I-II. negyedévi) teljesítés KIADÁSOK</v>
      </c>
      <c r="B34" s="345"/>
      <c r="C34" s="346"/>
      <c r="D34" s="344"/>
      <c r="E34" s="343"/>
    </row>
    <row r="35" spans="1:5" ht="12.75">
      <c r="A35" s="342"/>
      <c r="B35" s="343"/>
      <c r="C35" s="342"/>
      <c r="D35" s="344"/>
      <c r="E35" s="343"/>
    </row>
    <row r="36" spans="1:5" ht="12.75">
      <c r="A36" s="342" t="s">
        <v>539</v>
      </c>
      <c r="B36" s="343">
        <f>+'1.1.sz.mell.'!F130</f>
        <v>7316</v>
      </c>
      <c r="C36" s="342" t="s">
        <v>479</v>
      </c>
      <c r="D36" s="344">
        <f>+'2.1.sz.mell  '!K18+'2.2.sz.mell  '!K17</f>
        <v>7316</v>
      </c>
      <c r="E36" s="343">
        <f>+B36-D36</f>
        <v>0</v>
      </c>
    </row>
    <row r="37" spans="1:5" ht="12.75">
      <c r="A37" s="342" t="s">
        <v>540</v>
      </c>
      <c r="B37" s="343">
        <f>+'1.1.sz.mell.'!F155</f>
        <v>627</v>
      </c>
      <c r="C37" s="342" t="s">
        <v>491</v>
      </c>
      <c r="D37" s="344">
        <f>+'2.1.sz.mell  '!K29+'2.2.sz.mell  '!K30</f>
        <v>627</v>
      </c>
      <c r="E37" s="343">
        <f>+B37-D37</f>
        <v>0</v>
      </c>
    </row>
    <row r="38" spans="1:5" ht="12.75">
      <c r="A38" s="342" t="s">
        <v>545</v>
      </c>
      <c r="B38" s="343">
        <f>+'1.1.sz.mell.'!F156</f>
        <v>7943</v>
      </c>
      <c r="C38" s="342" t="s">
        <v>492</v>
      </c>
      <c r="D38" s="344">
        <f>+'2.1.sz.mell  '!K30+'2.2.sz.mell  '!K31</f>
        <v>7943</v>
      </c>
      <c r="E38" s="343">
        <f>+B38-D38</f>
        <v>0</v>
      </c>
    </row>
  </sheetData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8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509" t="s">
        <v>0</v>
      </c>
      <c r="B1" s="509"/>
      <c r="C1" s="509"/>
      <c r="D1" s="509"/>
      <c r="E1" s="509"/>
      <c r="F1" s="509"/>
      <c r="G1" s="509"/>
    </row>
    <row r="2" spans="1:7" ht="22.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4.25" customHeight="1" thickBot="1">
      <c r="A3" s="88" t="s">
        <v>54</v>
      </c>
      <c r="B3" s="89" t="s">
        <v>55</v>
      </c>
      <c r="C3" s="89" t="s">
        <v>56</v>
      </c>
      <c r="D3" s="89" t="str">
        <f>+CONCATENATE("Felhasználás   ",LEFT(ÖSSZEFÜGGÉSEK!A6,4)-1,". XII. 31-ig")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2" customHeight="1" thickBot="1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493</v>
      </c>
    </row>
    <row r="5" spans="1:7" ht="15.95" customHeight="1">
      <c r="A5" s="274" t="s">
        <v>548</v>
      </c>
      <c r="B5" s="21">
        <v>571</v>
      </c>
      <c r="C5" s="276"/>
      <c r="D5" s="21"/>
      <c r="E5" s="21">
        <v>571</v>
      </c>
      <c r="F5" s="21"/>
      <c r="G5" s="39">
        <f aca="true" t="shared" si="0" ref="G5:G22">B5-D5-F5</f>
        <v>571</v>
      </c>
    </row>
    <row r="6" spans="1:7" ht="15.95" customHeight="1">
      <c r="A6" s="274" t="s">
        <v>552</v>
      </c>
      <c r="B6" s="21">
        <v>150</v>
      </c>
      <c r="C6" s="276"/>
      <c r="D6" s="21"/>
      <c r="E6" s="21">
        <v>150</v>
      </c>
      <c r="F6" s="21">
        <v>156</v>
      </c>
      <c r="G6" s="39">
        <f t="shared" si="0"/>
        <v>-6</v>
      </c>
    </row>
    <row r="7" spans="1:7" ht="15.95" customHeight="1">
      <c r="A7" s="274" t="s">
        <v>553</v>
      </c>
      <c r="B7" s="21">
        <v>350</v>
      </c>
      <c r="C7" s="276"/>
      <c r="D7" s="21"/>
      <c r="E7" s="21">
        <v>350</v>
      </c>
      <c r="F7" s="21"/>
      <c r="G7" s="39">
        <f t="shared" si="0"/>
        <v>350</v>
      </c>
    </row>
    <row r="8" spans="1:7" ht="15.95" customHeight="1">
      <c r="A8" s="275"/>
      <c r="B8" s="21"/>
      <c r="C8" s="276"/>
      <c r="D8" s="21"/>
      <c r="E8" s="21"/>
      <c r="F8" s="21"/>
      <c r="G8" s="39">
        <f t="shared" si="0"/>
        <v>0</v>
      </c>
    </row>
    <row r="9" spans="1:7" ht="15.95" customHeight="1">
      <c r="A9" s="274"/>
      <c r="B9" s="21"/>
      <c r="C9" s="276"/>
      <c r="D9" s="21"/>
      <c r="E9" s="21"/>
      <c r="F9" s="21"/>
      <c r="G9" s="39">
        <f t="shared" si="0"/>
        <v>0</v>
      </c>
    </row>
    <row r="10" spans="1:7" ht="15.95" customHeight="1">
      <c r="A10" s="275"/>
      <c r="B10" s="21"/>
      <c r="C10" s="276"/>
      <c r="D10" s="21"/>
      <c r="E10" s="21"/>
      <c r="F10" s="21"/>
      <c r="G10" s="39">
        <f t="shared" si="0"/>
        <v>0</v>
      </c>
    </row>
    <row r="11" spans="1:7" ht="15.95" customHeight="1">
      <c r="A11" s="274"/>
      <c r="B11" s="21"/>
      <c r="C11" s="276"/>
      <c r="D11" s="21"/>
      <c r="E11" s="21"/>
      <c r="F11" s="21"/>
      <c r="G11" s="39">
        <f t="shared" si="0"/>
        <v>0</v>
      </c>
    </row>
    <row r="12" spans="1:7" ht="15.95" customHeight="1">
      <c r="A12" s="274"/>
      <c r="B12" s="21"/>
      <c r="C12" s="276"/>
      <c r="D12" s="21"/>
      <c r="E12" s="21"/>
      <c r="F12" s="21"/>
      <c r="G12" s="39">
        <f t="shared" si="0"/>
        <v>0</v>
      </c>
    </row>
    <row r="13" spans="1:7" ht="15.95" customHeight="1">
      <c r="A13" s="274"/>
      <c r="B13" s="21"/>
      <c r="C13" s="276"/>
      <c r="D13" s="21"/>
      <c r="E13" s="21"/>
      <c r="F13" s="21"/>
      <c r="G13" s="39">
        <f t="shared" si="0"/>
        <v>0</v>
      </c>
    </row>
    <row r="14" spans="1:7" ht="15.95" customHeight="1">
      <c r="A14" s="274"/>
      <c r="B14" s="21"/>
      <c r="C14" s="276"/>
      <c r="D14" s="21"/>
      <c r="E14" s="21"/>
      <c r="F14" s="21"/>
      <c r="G14" s="39">
        <f t="shared" si="0"/>
        <v>0</v>
      </c>
    </row>
    <row r="15" spans="1:7" ht="15.95" customHeight="1">
      <c r="A15" s="274"/>
      <c r="B15" s="21"/>
      <c r="C15" s="276"/>
      <c r="D15" s="21"/>
      <c r="E15" s="21"/>
      <c r="F15" s="21"/>
      <c r="G15" s="39">
        <f t="shared" si="0"/>
        <v>0</v>
      </c>
    </row>
    <row r="16" spans="1:7" ht="15.95" customHeight="1">
      <c r="A16" s="274"/>
      <c r="B16" s="21"/>
      <c r="C16" s="276"/>
      <c r="D16" s="21"/>
      <c r="E16" s="21"/>
      <c r="F16" s="21"/>
      <c r="G16" s="39">
        <f t="shared" si="0"/>
        <v>0</v>
      </c>
    </row>
    <row r="17" spans="1:7" ht="15.95" customHeight="1">
      <c r="A17" s="274"/>
      <c r="B17" s="21"/>
      <c r="C17" s="276"/>
      <c r="D17" s="21"/>
      <c r="E17" s="21"/>
      <c r="F17" s="21"/>
      <c r="G17" s="39">
        <f t="shared" si="0"/>
        <v>0</v>
      </c>
    </row>
    <row r="18" spans="1:7" ht="15.95" customHeight="1">
      <c r="A18" s="274"/>
      <c r="B18" s="21"/>
      <c r="C18" s="276"/>
      <c r="D18" s="21"/>
      <c r="E18" s="21"/>
      <c r="F18" s="21"/>
      <c r="G18" s="39">
        <f t="shared" si="0"/>
        <v>0</v>
      </c>
    </row>
    <row r="19" spans="1:7" ht="15.95" customHeight="1">
      <c r="A19" s="274"/>
      <c r="B19" s="21"/>
      <c r="C19" s="276"/>
      <c r="D19" s="21"/>
      <c r="E19" s="21"/>
      <c r="F19" s="21"/>
      <c r="G19" s="39">
        <f t="shared" si="0"/>
        <v>0</v>
      </c>
    </row>
    <row r="20" spans="1:7" ht="15.95" customHeight="1">
      <c r="A20" s="274"/>
      <c r="B20" s="21"/>
      <c r="C20" s="276"/>
      <c r="D20" s="21"/>
      <c r="E20" s="21"/>
      <c r="F20" s="21"/>
      <c r="G20" s="39">
        <f t="shared" si="0"/>
        <v>0</v>
      </c>
    </row>
    <row r="21" spans="1:7" ht="15.95" customHeight="1">
      <c r="A21" s="274"/>
      <c r="B21" s="21"/>
      <c r="C21" s="276"/>
      <c r="D21" s="21"/>
      <c r="E21" s="21"/>
      <c r="F21" s="21"/>
      <c r="G21" s="39">
        <f t="shared" si="0"/>
        <v>0</v>
      </c>
    </row>
    <row r="22" spans="1:7" ht="15.95" customHeight="1" thickBot="1">
      <c r="A22" s="40"/>
      <c r="B22" s="22"/>
      <c r="C22" s="277"/>
      <c r="D22" s="22"/>
      <c r="E22" s="22"/>
      <c r="F22" s="22"/>
      <c r="G22" s="41">
        <f t="shared" si="0"/>
        <v>0</v>
      </c>
    </row>
    <row r="23" spans="1:7" s="44" customFormat="1" ht="18" customHeight="1" thickBot="1">
      <c r="A23" s="90" t="s">
        <v>53</v>
      </c>
      <c r="B23" s="42">
        <f>SUM(B5:B22)</f>
        <v>1071</v>
      </c>
      <c r="C23" s="62"/>
      <c r="D23" s="42">
        <f>SUM(D5:D22)</f>
        <v>0</v>
      </c>
      <c r="E23" s="42"/>
      <c r="F23" s="42">
        <f>SUM(F5:F22)</f>
        <v>156</v>
      </c>
      <c r="G23" s="43">
        <f>SUM(G5:G22)</f>
        <v>915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  <oddFooter>&amp;C12/2015.(XI.17.)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2015-11-20T11:27:35Z</cp:lastPrinted>
  <dcterms:created xsi:type="dcterms:W3CDTF">1999-10-30T10:30:45Z</dcterms:created>
  <dcterms:modified xsi:type="dcterms:W3CDTF">2015-11-20T11:30:46Z</dcterms:modified>
  <cp:category/>
  <cp:version/>
  <cp:contentType/>
  <cp:contentStatus/>
</cp:coreProperties>
</file>